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10" windowWidth="25260" windowHeight="6255" activeTab="1"/>
  </bookViews>
  <sheets>
    <sheet name="1. Instructions" sheetId="7" r:id="rId1"/>
    <sheet name="2. Monthly Paint Reporting" sheetId="10" r:id="rId2"/>
    <sheet name="3. Monthly Solvent Reporting " sheetId="9" r:id="rId3"/>
    <sheet name="4. Master Paint Product List" sheetId="1" r:id="rId4"/>
    <sheet name="5. Master Solvent Product List" sheetId="4" r:id="rId5"/>
    <sheet name="Marine Coating Limits" sheetId="2" state="hidden" r:id="rId6"/>
    <sheet name="Pull Down Lists" sheetId="3" state="hidden" r:id="rId7"/>
  </sheets>
  <definedNames>
    <definedName name="_xlnm._FilterDatabase" localSheetId="3" hidden="1">'4. Master Paint Product List'!$A$4:$U$4</definedName>
    <definedName name="Alt_VOC">'Pull Down Lists'!$K$5:$K$7</definedName>
    <definedName name="APCDName">'Marine Coating Limits'!$B$3:$B$34</definedName>
    <definedName name="Comp_Solvent">'5. Master Solvent Product List'!$E$5:$E$28</definedName>
    <definedName name="Control">'Pull Down Lists'!$E$17:$E$22</definedName>
    <definedName name="Density_Units">'Pull Down Lists'!$E$31:$E$32</definedName>
    <definedName name="Facility">'Pull Down Lists'!$I$5:$I$11</definedName>
    <definedName name="Method">'Pull Down Lists'!$E$5:$E$11</definedName>
    <definedName name="Mnfg_Name">'Pull Down Lists'!$A$5:$A$26</definedName>
    <definedName name="Month">'Pull Down Lists'!$G$5:$G$16</definedName>
    <definedName name="Paint_Name">'4. Master Paint Product List'!$N$5:$N$291</definedName>
    <definedName name="_xlnm.Print_Area" localSheetId="0">'1. Instructions'!$A$1:$M$32</definedName>
    <definedName name="_xlnm.Print_Area" localSheetId="1">'2. Monthly Paint Reporting'!$A$1:$O$143</definedName>
    <definedName name="_xlnm.Print_Area" localSheetId="2">'3. Monthly Solvent Reporting '!$A$1:$O$85</definedName>
    <definedName name="_xlnm.Print_Area" localSheetId="3">'4. Master Paint Product List'!$A$1:$U$278</definedName>
    <definedName name="_xlnm.Print_Area" localSheetId="4">'5. Master Solvent Product List'!$A$1:$U$31</definedName>
    <definedName name="Solvent_Use">'Marine Coating Limits'!$I$3:$I$4</definedName>
    <definedName name="Temp_Unit">'Pull Down Lists'!$C$10:$C$11</definedName>
    <definedName name="VOC_Unit">'Pull Down Lists'!$C$5:$C$6</definedName>
    <definedName name="Year">'Pull Down Lists'!$G$22:$G$27</definedName>
  </definedNames>
  <calcPr calcId="125725"/>
</workbook>
</file>

<file path=xl/calcChain.xml><?xml version="1.0" encoding="utf-8"?>
<calcChain xmlns="http://schemas.openxmlformats.org/spreadsheetml/2006/main">
  <c r="U256" i="1"/>
  <c r="R256"/>
  <c r="N256"/>
  <c r="L256"/>
  <c r="G256"/>
  <c r="S256" s="1"/>
  <c r="U257"/>
  <c r="R257"/>
  <c r="N257"/>
  <c r="L257"/>
  <c r="G257"/>
  <c r="N133" i="10"/>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25" i="9"/>
  <c r="H24"/>
  <c r="H23"/>
  <c r="H22"/>
  <c r="H21"/>
  <c r="H20"/>
  <c r="H19"/>
  <c r="H18"/>
  <c r="H17"/>
  <c r="T23" i="4"/>
  <c r="P23"/>
  <c r="Q23" s="1"/>
  <c r="L23"/>
  <c r="M23" s="1"/>
  <c r="H23"/>
  <c r="J23" s="1"/>
  <c r="E23"/>
  <c r="U341" i="1"/>
  <c r="S341"/>
  <c r="R341"/>
  <c r="N341"/>
  <c r="L341"/>
  <c r="G341"/>
  <c r="U340"/>
  <c r="S340"/>
  <c r="R340"/>
  <c r="N340"/>
  <c r="L340"/>
  <c r="G340"/>
  <c r="U339"/>
  <c r="S339"/>
  <c r="R339"/>
  <c r="N339"/>
  <c r="L339"/>
  <c r="G339"/>
  <c r="U338"/>
  <c r="S338"/>
  <c r="R338"/>
  <c r="N338"/>
  <c r="L338"/>
  <c r="G338"/>
  <c r="U337"/>
  <c r="S337"/>
  <c r="R337"/>
  <c r="N337"/>
  <c r="L337"/>
  <c r="G337"/>
  <c r="U336"/>
  <c r="S336"/>
  <c r="R336"/>
  <c r="N336"/>
  <c r="L336"/>
  <c r="G336"/>
  <c r="U335"/>
  <c r="S335"/>
  <c r="R335"/>
  <c r="N335"/>
  <c r="L335"/>
  <c r="G335"/>
  <c r="U334"/>
  <c r="S334"/>
  <c r="R334"/>
  <c r="N334"/>
  <c r="L334"/>
  <c r="G334"/>
  <c r="U333"/>
  <c r="S333"/>
  <c r="R333"/>
  <c r="N333"/>
  <c r="L333"/>
  <c r="G333"/>
  <c r="U332"/>
  <c r="S332"/>
  <c r="R332"/>
  <c r="N332"/>
  <c r="L332"/>
  <c r="G332"/>
  <c r="U331"/>
  <c r="S331"/>
  <c r="R331"/>
  <c r="N331"/>
  <c r="L331"/>
  <c r="G331"/>
  <c r="U330"/>
  <c r="S330"/>
  <c r="R330"/>
  <c r="N330"/>
  <c r="L330"/>
  <c r="G330"/>
  <c r="U329"/>
  <c r="S329"/>
  <c r="R329"/>
  <c r="N329"/>
  <c r="L329"/>
  <c r="G329"/>
  <c r="U328"/>
  <c r="S328"/>
  <c r="R328"/>
  <c r="N328"/>
  <c r="L328"/>
  <c r="G328"/>
  <c r="U327"/>
  <c r="S327"/>
  <c r="R327"/>
  <c r="N327"/>
  <c r="L327"/>
  <c r="G327"/>
  <c r="U326"/>
  <c r="S326"/>
  <c r="R326"/>
  <c r="N326"/>
  <c r="L326"/>
  <c r="G326"/>
  <c r="U325"/>
  <c r="S325"/>
  <c r="R325"/>
  <c r="N325"/>
  <c r="L325"/>
  <c r="G325"/>
  <c r="U324"/>
  <c r="S324"/>
  <c r="R324"/>
  <c r="N324"/>
  <c r="L324"/>
  <c r="G324"/>
  <c r="U323"/>
  <c r="S323"/>
  <c r="R323"/>
  <c r="N323"/>
  <c r="L323"/>
  <c r="G323"/>
  <c r="U322"/>
  <c r="S322"/>
  <c r="R322"/>
  <c r="N322"/>
  <c r="L322"/>
  <c r="G322"/>
  <c r="U321"/>
  <c r="S321"/>
  <c r="R321"/>
  <c r="N321"/>
  <c r="L321"/>
  <c r="G321"/>
  <c r="U320"/>
  <c r="S320"/>
  <c r="R320"/>
  <c r="N320"/>
  <c r="L320"/>
  <c r="G320"/>
  <c r="U319"/>
  <c r="S319"/>
  <c r="R319"/>
  <c r="N319"/>
  <c r="L319"/>
  <c r="G319"/>
  <c r="U318"/>
  <c r="S318"/>
  <c r="R318"/>
  <c r="N318"/>
  <c r="L318"/>
  <c r="G318"/>
  <c r="U317"/>
  <c r="S317"/>
  <c r="R317"/>
  <c r="N317"/>
  <c r="L317"/>
  <c r="G317"/>
  <c r="U316"/>
  <c r="S316"/>
  <c r="R316"/>
  <c r="N316"/>
  <c r="L316"/>
  <c r="G316"/>
  <c r="U315"/>
  <c r="S315"/>
  <c r="R315"/>
  <c r="N315"/>
  <c r="L315"/>
  <c r="G315"/>
  <c r="U314"/>
  <c r="S314"/>
  <c r="R314"/>
  <c r="N314"/>
  <c r="L314"/>
  <c r="G314"/>
  <c r="U313"/>
  <c r="S313"/>
  <c r="R313"/>
  <c r="N313"/>
  <c r="L313"/>
  <c r="G313"/>
  <c r="U312"/>
  <c r="S312"/>
  <c r="R312"/>
  <c r="N312"/>
  <c r="L312"/>
  <c r="G312"/>
  <c r="U311"/>
  <c r="S311"/>
  <c r="R311"/>
  <c r="N311"/>
  <c r="L311"/>
  <c r="G311"/>
  <c r="U310"/>
  <c r="S310"/>
  <c r="R310"/>
  <c r="N310"/>
  <c r="L310"/>
  <c r="G310"/>
  <c r="U309"/>
  <c r="S309"/>
  <c r="R309"/>
  <c r="N309"/>
  <c r="L309"/>
  <c r="G309"/>
  <c r="U308"/>
  <c r="S308"/>
  <c r="R308"/>
  <c r="N308"/>
  <c r="L308"/>
  <c r="G308"/>
  <c r="U307"/>
  <c r="S307"/>
  <c r="R307"/>
  <c r="N307"/>
  <c r="L307"/>
  <c r="G307"/>
  <c r="U306"/>
  <c r="S306"/>
  <c r="R306"/>
  <c r="N306"/>
  <c r="L306"/>
  <c r="G306"/>
  <c r="U305"/>
  <c r="S305"/>
  <c r="R305"/>
  <c r="N305"/>
  <c r="L305"/>
  <c r="G305"/>
  <c r="U304"/>
  <c r="S304"/>
  <c r="R304"/>
  <c r="N304"/>
  <c r="L304"/>
  <c r="G304"/>
  <c r="U303"/>
  <c r="S303"/>
  <c r="R303"/>
  <c r="N303"/>
  <c r="L303"/>
  <c r="G303"/>
  <c r="U302"/>
  <c r="S302"/>
  <c r="R302"/>
  <c r="N302"/>
  <c r="L302"/>
  <c r="G302"/>
  <c r="U301"/>
  <c r="S301"/>
  <c r="R301"/>
  <c r="N301"/>
  <c r="L301"/>
  <c r="G301"/>
  <c r="U300"/>
  <c r="S300"/>
  <c r="R300"/>
  <c r="N300"/>
  <c r="L300"/>
  <c r="G300"/>
  <c r="U299"/>
  <c r="S299"/>
  <c r="R299"/>
  <c r="N299"/>
  <c r="L299"/>
  <c r="G299"/>
  <c r="U298"/>
  <c r="S298"/>
  <c r="R298"/>
  <c r="N298"/>
  <c r="L298"/>
  <c r="G298"/>
  <c r="U297"/>
  <c r="S297"/>
  <c r="R297"/>
  <c r="N297"/>
  <c r="L297"/>
  <c r="G297"/>
  <c r="U296"/>
  <c r="S296"/>
  <c r="R296"/>
  <c r="N296"/>
  <c r="L296"/>
  <c r="G296"/>
  <c r="U295"/>
  <c r="S295"/>
  <c r="R295"/>
  <c r="N295"/>
  <c r="L295"/>
  <c r="G295"/>
  <c r="U294"/>
  <c r="S294"/>
  <c r="R294"/>
  <c r="N294"/>
  <c r="L294"/>
  <c r="G294"/>
  <c r="U293"/>
  <c r="S293"/>
  <c r="R293"/>
  <c r="N293"/>
  <c r="L293"/>
  <c r="G293"/>
  <c r="U292"/>
  <c r="S292"/>
  <c r="R292"/>
  <c r="N292"/>
  <c r="L292"/>
  <c r="G292"/>
  <c r="U291"/>
  <c r="S291"/>
  <c r="R291"/>
  <c r="N291"/>
  <c r="L291"/>
  <c r="G291"/>
  <c r="U290"/>
  <c r="S290"/>
  <c r="R290"/>
  <c r="N290"/>
  <c r="L290"/>
  <c r="G290"/>
  <c r="U289"/>
  <c r="S289"/>
  <c r="R289"/>
  <c r="N289"/>
  <c r="L289"/>
  <c r="G289"/>
  <c r="U288"/>
  <c r="S288"/>
  <c r="R288"/>
  <c r="N288"/>
  <c r="L288"/>
  <c r="G288"/>
  <c r="U287"/>
  <c r="S287"/>
  <c r="R287"/>
  <c r="N287"/>
  <c r="L287"/>
  <c r="G287"/>
  <c r="U286"/>
  <c r="S286"/>
  <c r="R286"/>
  <c r="N286"/>
  <c r="L286"/>
  <c r="G286"/>
  <c r="U285"/>
  <c r="S285"/>
  <c r="R285"/>
  <c r="N285"/>
  <c r="L285"/>
  <c r="G285"/>
  <c r="U284"/>
  <c r="S284"/>
  <c r="R284"/>
  <c r="N284"/>
  <c r="L284"/>
  <c r="G284"/>
  <c r="U283"/>
  <c r="S283"/>
  <c r="R283"/>
  <c r="N283"/>
  <c r="L283"/>
  <c r="G283"/>
  <c r="U282"/>
  <c r="S282"/>
  <c r="R282"/>
  <c r="N282"/>
  <c r="L282"/>
  <c r="G282"/>
  <c r="U281"/>
  <c r="S281"/>
  <c r="R281"/>
  <c r="N281"/>
  <c r="L281"/>
  <c r="G281"/>
  <c r="U59"/>
  <c r="N59"/>
  <c r="L59"/>
  <c r="G59"/>
  <c r="U191"/>
  <c r="N191"/>
  <c r="L191"/>
  <c r="G191"/>
  <c r="U57"/>
  <c r="R57"/>
  <c r="N57"/>
  <c r="L57"/>
  <c r="G57"/>
  <c r="U62"/>
  <c r="R62"/>
  <c r="N62"/>
  <c r="L62"/>
  <c r="G62"/>
  <c r="U60"/>
  <c r="R60"/>
  <c r="N60"/>
  <c r="L60"/>
  <c r="G60"/>
  <c r="U200"/>
  <c r="R200"/>
  <c r="N200"/>
  <c r="L200"/>
  <c r="G200"/>
  <c r="U194"/>
  <c r="R194"/>
  <c r="N194"/>
  <c r="L194"/>
  <c r="G194"/>
  <c r="U189"/>
  <c r="R189"/>
  <c r="N189"/>
  <c r="L189"/>
  <c r="G189"/>
  <c r="U199"/>
  <c r="R199"/>
  <c r="N199"/>
  <c r="L199"/>
  <c r="G199"/>
  <c r="U192"/>
  <c r="R192"/>
  <c r="N192"/>
  <c r="L192"/>
  <c r="G192"/>
  <c r="U190"/>
  <c r="R190"/>
  <c r="N190"/>
  <c r="L190"/>
  <c r="G190"/>
  <c r="U61"/>
  <c r="R61"/>
  <c r="N61"/>
  <c r="L61"/>
  <c r="G61"/>
  <c r="U58"/>
  <c r="R58"/>
  <c r="N58"/>
  <c r="L58"/>
  <c r="G58"/>
  <c r="U38"/>
  <c r="R38"/>
  <c r="N38"/>
  <c r="L38"/>
  <c r="G38"/>
  <c r="U197"/>
  <c r="R197"/>
  <c r="N197"/>
  <c r="L197"/>
  <c r="G197"/>
  <c r="U198"/>
  <c r="R198"/>
  <c r="N198"/>
  <c r="L198"/>
  <c r="G198"/>
  <c r="U195"/>
  <c r="R195"/>
  <c r="N195"/>
  <c r="L195"/>
  <c r="G195"/>
  <c r="U196"/>
  <c r="R196"/>
  <c r="N196"/>
  <c r="L196"/>
  <c r="G196"/>
  <c r="U193"/>
  <c r="R193"/>
  <c r="N193"/>
  <c r="L193"/>
  <c r="G193"/>
  <c r="U148"/>
  <c r="R148"/>
  <c r="N148"/>
  <c r="L148"/>
  <c r="G148"/>
  <c r="U162"/>
  <c r="R162"/>
  <c r="N162"/>
  <c r="L162"/>
  <c r="G162"/>
  <c r="U22"/>
  <c r="R22"/>
  <c r="N22"/>
  <c r="L22"/>
  <c r="G22"/>
  <c r="U43"/>
  <c r="R43"/>
  <c r="N43"/>
  <c r="L43"/>
  <c r="G43"/>
  <c r="U184"/>
  <c r="R184"/>
  <c r="N184"/>
  <c r="L184"/>
  <c r="G184"/>
  <c r="U186"/>
  <c r="U185"/>
  <c r="R186"/>
  <c r="R185"/>
  <c r="N186"/>
  <c r="N185"/>
  <c r="L186"/>
  <c r="L185"/>
  <c r="L51"/>
  <c r="G186"/>
  <c r="G185"/>
  <c r="G51"/>
  <c r="L23"/>
  <c r="L233"/>
  <c r="L231"/>
  <c r="L261"/>
  <c r="L244"/>
  <c r="L228"/>
  <c r="L232"/>
  <c r="L234"/>
  <c r="L40"/>
  <c r="L39"/>
  <c r="L280"/>
  <c r="L168"/>
  <c r="L169"/>
  <c r="L167"/>
  <c r="L172"/>
  <c r="U23"/>
  <c r="R23"/>
  <c r="N23"/>
  <c r="G23"/>
  <c r="U51"/>
  <c r="U163"/>
  <c r="U165"/>
  <c r="U170"/>
  <c r="U164"/>
  <c r="U172"/>
  <c r="U167"/>
  <c r="U169"/>
  <c r="U168"/>
  <c r="U280"/>
  <c r="U39"/>
  <c r="U40"/>
  <c r="U234"/>
  <c r="U232"/>
  <c r="U228"/>
  <c r="U244"/>
  <c r="U261"/>
  <c r="U231"/>
  <c r="U233"/>
  <c r="U101"/>
  <c r="U102"/>
  <c r="U277"/>
  <c r="U32"/>
  <c r="U34"/>
  <c r="U33"/>
  <c r="U125"/>
  <c r="U276"/>
  <c r="U279"/>
  <c r="U278"/>
  <c r="U275"/>
  <c r="U274"/>
  <c r="U273"/>
  <c r="U272"/>
  <c r="U271"/>
  <c r="U270"/>
  <c r="U269"/>
  <c r="U268"/>
  <c r="U267"/>
  <c r="U266"/>
  <c r="U265"/>
  <c r="U264"/>
  <c r="U263"/>
  <c r="U262"/>
  <c r="U260"/>
  <c r="U259"/>
  <c r="U258"/>
  <c r="U255"/>
  <c r="U254"/>
  <c r="U253"/>
  <c r="U252"/>
  <c r="U251"/>
  <c r="U250"/>
  <c r="U249"/>
  <c r="U248"/>
  <c r="U247"/>
  <c r="U246"/>
  <c r="U245"/>
  <c r="U243"/>
  <c r="U242"/>
  <c r="U241"/>
  <c r="U240"/>
  <c r="U239"/>
  <c r="U238"/>
  <c r="U237"/>
  <c r="U236"/>
  <c r="U235"/>
  <c r="U230"/>
  <c r="U229"/>
  <c r="U227"/>
  <c r="U226"/>
  <c r="U225"/>
  <c r="U224"/>
  <c r="U223"/>
  <c r="U222"/>
  <c r="U221"/>
  <c r="U220"/>
  <c r="U219"/>
  <c r="U218"/>
  <c r="U217"/>
  <c r="U216"/>
  <c r="U215"/>
  <c r="U214"/>
  <c r="U213"/>
  <c r="U212"/>
  <c r="U211"/>
  <c r="U210"/>
  <c r="U209"/>
  <c r="U208"/>
  <c r="U207"/>
  <c r="U206"/>
  <c r="U205"/>
  <c r="U204"/>
  <c r="U203"/>
  <c r="U202"/>
  <c r="U201"/>
  <c r="U188"/>
  <c r="U187"/>
  <c r="U183"/>
  <c r="U182"/>
  <c r="U181"/>
  <c r="U180"/>
  <c r="U179"/>
  <c r="U178"/>
  <c r="U177"/>
  <c r="U176"/>
  <c r="U175"/>
  <c r="U174"/>
  <c r="U173"/>
  <c r="U171"/>
  <c r="U166"/>
  <c r="U161"/>
  <c r="U160"/>
  <c r="U159"/>
  <c r="U158"/>
  <c r="U157"/>
  <c r="U156"/>
  <c r="U155"/>
  <c r="U154"/>
  <c r="U153"/>
  <c r="U152"/>
  <c r="U151"/>
  <c r="U150"/>
  <c r="U149"/>
  <c r="U147"/>
  <c r="U146"/>
  <c r="U145"/>
  <c r="U144"/>
  <c r="U143"/>
  <c r="U142"/>
  <c r="U141"/>
  <c r="U140"/>
  <c r="U139"/>
  <c r="U138"/>
  <c r="U137"/>
  <c r="U136"/>
  <c r="U135"/>
  <c r="U134"/>
  <c r="U133"/>
  <c r="U132"/>
  <c r="U131"/>
  <c r="U130"/>
  <c r="U129"/>
  <c r="U128"/>
  <c r="U127"/>
  <c r="U126"/>
  <c r="U124"/>
  <c r="U123"/>
  <c r="U122"/>
  <c r="U121"/>
  <c r="U120"/>
  <c r="U119"/>
  <c r="U118"/>
  <c r="U117"/>
  <c r="U116"/>
  <c r="U115"/>
  <c r="U114"/>
  <c r="U113"/>
  <c r="U112"/>
  <c r="U111"/>
  <c r="U110"/>
  <c r="U109"/>
  <c r="U108"/>
  <c r="U107"/>
  <c r="U106"/>
  <c r="U105"/>
  <c r="U104"/>
  <c r="U103"/>
  <c r="U100"/>
  <c r="U99"/>
  <c r="U98"/>
  <c r="U97"/>
  <c r="U96"/>
  <c r="U95"/>
  <c r="U94"/>
  <c r="U93"/>
  <c r="U92"/>
  <c r="U91"/>
  <c r="U90"/>
  <c r="U89"/>
  <c r="U88"/>
  <c r="U87"/>
  <c r="U86"/>
  <c r="U85"/>
  <c r="U84"/>
  <c r="U83"/>
  <c r="U82"/>
  <c r="U81"/>
  <c r="U80"/>
  <c r="U79"/>
  <c r="U78"/>
  <c r="U77"/>
  <c r="U76"/>
  <c r="U75"/>
  <c r="U74"/>
  <c r="U73"/>
  <c r="U72"/>
  <c r="U71"/>
  <c r="U70"/>
  <c r="U69"/>
  <c r="U68"/>
  <c r="U67"/>
  <c r="U66"/>
  <c r="U65"/>
  <c r="U64"/>
  <c r="U63"/>
  <c r="U56"/>
  <c r="U54"/>
  <c r="U55"/>
  <c r="U53"/>
  <c r="U52"/>
  <c r="U50"/>
  <c r="U49"/>
  <c r="U48"/>
  <c r="U47"/>
  <c r="U46"/>
  <c r="U45"/>
  <c r="U44"/>
  <c r="U42"/>
  <c r="U41"/>
  <c r="U37"/>
  <c r="U36"/>
  <c r="U35"/>
  <c r="U31"/>
  <c r="U30"/>
  <c r="U29"/>
  <c r="U28"/>
  <c r="U27"/>
  <c r="U26"/>
  <c r="U25"/>
  <c r="U24"/>
  <c r="U21"/>
  <c r="U20"/>
  <c r="U19"/>
  <c r="U18"/>
  <c r="U17"/>
  <c r="U16"/>
  <c r="U15"/>
  <c r="U14"/>
  <c r="U13"/>
  <c r="U12"/>
  <c r="U11"/>
  <c r="U10"/>
  <c r="U9"/>
  <c r="U8"/>
  <c r="U7"/>
  <c r="U6"/>
  <c r="U5"/>
  <c r="L163"/>
  <c r="L165"/>
  <c r="L170"/>
  <c r="L164"/>
  <c r="L101"/>
  <c r="L102"/>
  <c r="L277"/>
  <c r="L32"/>
  <c r="L34"/>
  <c r="L33"/>
  <c r="L125"/>
  <c r="L276"/>
  <c r="L271"/>
  <c r="L97"/>
  <c r="L178"/>
  <c r="R51"/>
  <c r="R163"/>
  <c r="R165"/>
  <c r="R170"/>
  <c r="R164"/>
  <c r="R172"/>
  <c r="R167"/>
  <c r="R169"/>
  <c r="R168"/>
  <c r="R280"/>
  <c r="R39"/>
  <c r="R40"/>
  <c r="R234"/>
  <c r="R232"/>
  <c r="R228"/>
  <c r="R244"/>
  <c r="R261"/>
  <c r="R231"/>
  <c r="R233"/>
  <c r="R101"/>
  <c r="R102"/>
  <c r="R277"/>
  <c r="R32"/>
  <c r="R34"/>
  <c r="R33"/>
  <c r="R125"/>
  <c r="R276"/>
  <c r="R271"/>
  <c r="R97"/>
  <c r="R178"/>
  <c r="R54"/>
  <c r="R279"/>
  <c r="N51"/>
  <c r="N163"/>
  <c r="N165"/>
  <c r="N170"/>
  <c r="N164"/>
  <c r="N172"/>
  <c r="N167"/>
  <c r="N169"/>
  <c r="N168"/>
  <c r="N280"/>
  <c r="N39"/>
  <c r="N40"/>
  <c r="N234"/>
  <c r="N232"/>
  <c r="N228"/>
  <c r="N244"/>
  <c r="N261"/>
  <c r="N231"/>
  <c r="N233"/>
  <c r="N101"/>
  <c r="N102"/>
  <c r="N277"/>
  <c r="N32"/>
  <c r="N34"/>
  <c r="N33"/>
  <c r="N125"/>
  <c r="N276"/>
  <c r="N271"/>
  <c r="N97"/>
  <c r="N178"/>
  <c r="N54"/>
  <c r="N279"/>
  <c r="S51"/>
  <c r="G163"/>
  <c r="S163" s="1"/>
  <c r="G165"/>
  <c r="S165" s="1"/>
  <c r="G170"/>
  <c r="S170" s="1"/>
  <c r="G164"/>
  <c r="S164" s="1"/>
  <c r="G172"/>
  <c r="S172" s="1"/>
  <c r="G167"/>
  <c r="S167" s="1"/>
  <c r="G169"/>
  <c r="G168"/>
  <c r="S168" s="1"/>
  <c r="G280"/>
  <c r="S280" s="1"/>
  <c r="G39"/>
  <c r="S39" s="1"/>
  <c r="G40"/>
  <c r="G234"/>
  <c r="S234" s="1"/>
  <c r="G232"/>
  <c r="S232" s="1"/>
  <c r="G228"/>
  <c r="S228" s="1"/>
  <c r="G244"/>
  <c r="G261"/>
  <c r="S261" s="1"/>
  <c r="G231"/>
  <c r="S231" s="1"/>
  <c r="G233"/>
  <c r="S233" s="1"/>
  <c r="G101"/>
  <c r="S101" s="1"/>
  <c r="G102"/>
  <c r="S102" s="1"/>
  <c r="G277"/>
  <c r="S277" s="1"/>
  <c r="G32"/>
  <c r="G34"/>
  <c r="S34" s="1"/>
  <c r="G33"/>
  <c r="S33" s="1"/>
  <c r="G125"/>
  <c r="S125" s="1"/>
  <c r="G276"/>
  <c r="G271"/>
  <c r="S271" s="1"/>
  <c r="G97"/>
  <c r="S97" s="1"/>
  <c r="G178"/>
  <c r="S178" s="1"/>
  <c r="G54"/>
  <c r="G279"/>
  <c r="N55"/>
  <c r="N181"/>
  <c r="N166"/>
  <c r="N171"/>
  <c r="N182"/>
  <c r="R55"/>
  <c r="R181"/>
  <c r="R166"/>
  <c r="R171"/>
  <c r="R182"/>
  <c r="R217"/>
  <c r="R278"/>
  <c r="R90"/>
  <c r="N217"/>
  <c r="N278"/>
  <c r="N90"/>
  <c r="R275"/>
  <c r="N275"/>
  <c r="L275"/>
  <c r="G275"/>
  <c r="R274"/>
  <c r="N274"/>
  <c r="L274"/>
  <c r="G274"/>
  <c r="R273"/>
  <c r="N273"/>
  <c r="L273"/>
  <c r="G273"/>
  <c r="R272"/>
  <c r="N272"/>
  <c r="L272"/>
  <c r="G272"/>
  <c r="R270"/>
  <c r="N270"/>
  <c r="L270"/>
  <c r="G270"/>
  <c r="R269"/>
  <c r="N269"/>
  <c r="L269"/>
  <c r="G269"/>
  <c r="R268"/>
  <c r="N268"/>
  <c r="L268"/>
  <c r="G268"/>
  <c r="R267"/>
  <c r="N267"/>
  <c r="L267"/>
  <c r="G267"/>
  <c r="R266"/>
  <c r="N266"/>
  <c r="L266"/>
  <c r="G266"/>
  <c r="R265"/>
  <c r="N265"/>
  <c r="L265"/>
  <c r="G265"/>
  <c r="R264"/>
  <c r="N264"/>
  <c r="L264"/>
  <c r="G264"/>
  <c r="R263"/>
  <c r="N263"/>
  <c r="L263"/>
  <c r="G263"/>
  <c r="R262"/>
  <c r="N262"/>
  <c r="L262"/>
  <c r="G262"/>
  <c r="R260"/>
  <c r="N260"/>
  <c r="L260"/>
  <c r="G260"/>
  <c r="R259"/>
  <c r="N259"/>
  <c r="L259"/>
  <c r="G259"/>
  <c r="R258"/>
  <c r="N258"/>
  <c r="L258"/>
  <c r="G258"/>
  <c r="R255"/>
  <c r="N255"/>
  <c r="L255"/>
  <c r="G255"/>
  <c r="R254"/>
  <c r="N254"/>
  <c r="L254"/>
  <c r="G254"/>
  <c r="R253"/>
  <c r="N253"/>
  <c r="L253"/>
  <c r="G253"/>
  <c r="R251"/>
  <c r="N251"/>
  <c r="L251"/>
  <c r="G251"/>
  <c r="R250"/>
  <c r="N250"/>
  <c r="L250"/>
  <c r="G250"/>
  <c r="R249"/>
  <c r="N249"/>
  <c r="L249"/>
  <c r="G249"/>
  <c r="R248"/>
  <c r="N248"/>
  <c r="L248"/>
  <c r="G248"/>
  <c r="R247"/>
  <c r="N247"/>
  <c r="L247"/>
  <c r="G247"/>
  <c r="R252"/>
  <c r="N252"/>
  <c r="L252"/>
  <c r="G252"/>
  <c r="R246"/>
  <c r="N246"/>
  <c r="L246"/>
  <c r="G246"/>
  <c r="R245"/>
  <c r="N245"/>
  <c r="L245"/>
  <c r="G245"/>
  <c r="R243"/>
  <c r="N243"/>
  <c r="L243"/>
  <c r="G243"/>
  <c r="R242"/>
  <c r="N242"/>
  <c r="L242"/>
  <c r="G242"/>
  <c r="R241"/>
  <c r="N241"/>
  <c r="L241"/>
  <c r="G241"/>
  <c r="R240"/>
  <c r="N240"/>
  <c r="L240"/>
  <c r="G240"/>
  <c r="R239"/>
  <c r="N239"/>
  <c r="L239"/>
  <c r="G239"/>
  <c r="R238"/>
  <c r="N238"/>
  <c r="L238"/>
  <c r="G238"/>
  <c r="R237"/>
  <c r="N237"/>
  <c r="L237"/>
  <c r="G237"/>
  <c r="R236"/>
  <c r="N236"/>
  <c r="L236"/>
  <c r="G236"/>
  <c r="R235"/>
  <c r="N235"/>
  <c r="L235"/>
  <c r="G235"/>
  <c r="R230"/>
  <c r="N230"/>
  <c r="L230"/>
  <c r="G230"/>
  <c r="R229"/>
  <c r="N229"/>
  <c r="L229"/>
  <c r="G229"/>
  <c r="R227"/>
  <c r="N227"/>
  <c r="L227"/>
  <c r="G227"/>
  <c r="R226"/>
  <c r="N226"/>
  <c r="L226"/>
  <c r="G226"/>
  <c r="R225"/>
  <c r="N225"/>
  <c r="L225"/>
  <c r="G225"/>
  <c r="R224"/>
  <c r="N224"/>
  <c r="L224"/>
  <c r="G224"/>
  <c r="R223"/>
  <c r="N223"/>
  <c r="L223"/>
  <c r="G223"/>
  <c r="R222"/>
  <c r="N222"/>
  <c r="L222"/>
  <c r="G222"/>
  <c r="R221"/>
  <c r="N221"/>
  <c r="L221"/>
  <c r="G221"/>
  <c r="R220"/>
  <c r="N220"/>
  <c r="L220"/>
  <c r="G220"/>
  <c r="R219"/>
  <c r="N219"/>
  <c r="L219"/>
  <c r="G219"/>
  <c r="R218"/>
  <c r="N218"/>
  <c r="L218"/>
  <c r="G218"/>
  <c r="R216"/>
  <c r="N216"/>
  <c r="L216"/>
  <c r="G216"/>
  <c r="R215"/>
  <c r="N215"/>
  <c r="L215"/>
  <c r="G215"/>
  <c r="R214"/>
  <c r="N214"/>
  <c r="L214"/>
  <c r="G214"/>
  <c r="R213"/>
  <c r="N213"/>
  <c r="L213"/>
  <c r="G213"/>
  <c r="R212"/>
  <c r="N212"/>
  <c r="L212"/>
  <c r="G212"/>
  <c r="R211"/>
  <c r="N211"/>
  <c r="L211"/>
  <c r="G211"/>
  <c r="R210"/>
  <c r="N210"/>
  <c r="L210"/>
  <c r="G210"/>
  <c r="R209"/>
  <c r="N209"/>
  <c r="L209"/>
  <c r="G209"/>
  <c r="R208"/>
  <c r="N208"/>
  <c r="L208"/>
  <c r="G208"/>
  <c r="R207"/>
  <c r="N207"/>
  <c r="L207"/>
  <c r="G207"/>
  <c r="R206"/>
  <c r="N206"/>
  <c r="L206"/>
  <c r="G206"/>
  <c r="R205"/>
  <c r="N205"/>
  <c r="L205"/>
  <c r="G205"/>
  <c r="R204"/>
  <c r="N204"/>
  <c r="L204"/>
  <c r="G204"/>
  <c r="R203"/>
  <c r="N203"/>
  <c r="L203"/>
  <c r="G203"/>
  <c r="R202"/>
  <c r="N202"/>
  <c r="L202"/>
  <c r="G202"/>
  <c r="R201"/>
  <c r="N201"/>
  <c r="L201"/>
  <c r="G201"/>
  <c r="R188"/>
  <c r="N188"/>
  <c r="L188"/>
  <c r="G188"/>
  <c r="R187"/>
  <c r="N187"/>
  <c r="L187"/>
  <c r="G187"/>
  <c r="R183"/>
  <c r="N183"/>
  <c r="L183"/>
  <c r="G183"/>
  <c r="R180"/>
  <c r="N180"/>
  <c r="L180"/>
  <c r="G180"/>
  <c r="R179"/>
  <c r="N179"/>
  <c r="L179"/>
  <c r="G179"/>
  <c r="R177"/>
  <c r="N177"/>
  <c r="L177"/>
  <c r="G177"/>
  <c r="R176"/>
  <c r="N176"/>
  <c r="L176"/>
  <c r="S176" s="1"/>
  <c r="R175"/>
  <c r="N175"/>
  <c r="L175"/>
  <c r="G175"/>
  <c r="R174"/>
  <c r="N174"/>
  <c r="L174"/>
  <c r="G174"/>
  <c r="R173"/>
  <c r="N173"/>
  <c r="L173"/>
  <c r="G173"/>
  <c r="R161"/>
  <c r="N161"/>
  <c r="L161"/>
  <c r="G161"/>
  <c r="R160"/>
  <c r="N160"/>
  <c r="L160"/>
  <c r="G160"/>
  <c r="R159"/>
  <c r="N159"/>
  <c r="L159"/>
  <c r="G159"/>
  <c r="R158"/>
  <c r="N158"/>
  <c r="L158"/>
  <c r="G158"/>
  <c r="R157"/>
  <c r="N157"/>
  <c r="L157"/>
  <c r="G157"/>
  <c r="R156"/>
  <c r="N156"/>
  <c r="L156"/>
  <c r="G156"/>
  <c r="R155"/>
  <c r="N155"/>
  <c r="L155"/>
  <c r="G155"/>
  <c r="R154"/>
  <c r="N154"/>
  <c r="L154"/>
  <c r="G154"/>
  <c r="R153"/>
  <c r="N153"/>
  <c r="L153"/>
  <c r="G153"/>
  <c r="R152"/>
  <c r="N152"/>
  <c r="L152"/>
  <c r="G152"/>
  <c r="R151"/>
  <c r="N151"/>
  <c r="L151"/>
  <c r="G151"/>
  <c r="R150"/>
  <c r="N150"/>
  <c r="L150"/>
  <c r="G150"/>
  <c r="R149"/>
  <c r="N149"/>
  <c r="L149"/>
  <c r="G149"/>
  <c r="R147"/>
  <c r="N147"/>
  <c r="L147"/>
  <c r="G147"/>
  <c r="R146"/>
  <c r="N146"/>
  <c r="L146"/>
  <c r="G146"/>
  <c r="R145"/>
  <c r="N145"/>
  <c r="L145"/>
  <c r="G145"/>
  <c r="R144"/>
  <c r="N144"/>
  <c r="L144"/>
  <c r="G144"/>
  <c r="R143"/>
  <c r="N143"/>
  <c r="L143"/>
  <c r="G143"/>
  <c r="R142"/>
  <c r="N142"/>
  <c r="L142"/>
  <c r="G142"/>
  <c r="R141"/>
  <c r="N141"/>
  <c r="L141"/>
  <c r="G141"/>
  <c r="R140"/>
  <c r="N140"/>
  <c r="L140"/>
  <c r="G140"/>
  <c r="R139"/>
  <c r="N139"/>
  <c r="L139"/>
  <c r="G139"/>
  <c r="R138"/>
  <c r="N138"/>
  <c r="L138"/>
  <c r="G138"/>
  <c r="R137"/>
  <c r="N137"/>
  <c r="L137"/>
  <c r="G137"/>
  <c r="R136"/>
  <c r="N136"/>
  <c r="L136"/>
  <c r="G136"/>
  <c r="R135"/>
  <c r="N135"/>
  <c r="L135"/>
  <c r="G135"/>
  <c r="R134"/>
  <c r="N134"/>
  <c r="L134"/>
  <c r="G134"/>
  <c r="R133"/>
  <c r="N133"/>
  <c r="L133"/>
  <c r="G133"/>
  <c r="R132"/>
  <c r="N132"/>
  <c r="L132"/>
  <c r="G132"/>
  <c r="R131"/>
  <c r="N131"/>
  <c r="L131"/>
  <c r="G131"/>
  <c r="R130"/>
  <c r="N130"/>
  <c r="L130"/>
  <c r="G130"/>
  <c r="R129"/>
  <c r="N129"/>
  <c r="L129"/>
  <c r="G129"/>
  <c r="R128"/>
  <c r="N128"/>
  <c r="L128"/>
  <c r="G128"/>
  <c r="R127"/>
  <c r="N127"/>
  <c r="L127"/>
  <c r="G127"/>
  <c r="R126"/>
  <c r="N126"/>
  <c r="L126"/>
  <c r="G126"/>
  <c r="R124"/>
  <c r="N124"/>
  <c r="L124"/>
  <c r="G124"/>
  <c r="R123"/>
  <c r="N123"/>
  <c r="L123"/>
  <c r="G123"/>
  <c r="R122"/>
  <c r="N122"/>
  <c r="L122"/>
  <c r="G122"/>
  <c r="R121"/>
  <c r="N121"/>
  <c r="L121"/>
  <c r="G121"/>
  <c r="R120"/>
  <c r="N120"/>
  <c r="L120"/>
  <c r="G120"/>
  <c r="R119"/>
  <c r="N119"/>
  <c r="L119"/>
  <c r="G119"/>
  <c r="R118"/>
  <c r="N118"/>
  <c r="L118"/>
  <c r="G118"/>
  <c r="R117"/>
  <c r="N117"/>
  <c r="L117"/>
  <c r="G117"/>
  <c r="R116"/>
  <c r="N116"/>
  <c r="L116"/>
  <c r="G116"/>
  <c r="R115"/>
  <c r="N115"/>
  <c r="L115"/>
  <c r="G115"/>
  <c r="R114"/>
  <c r="N114"/>
  <c r="L114"/>
  <c r="G114"/>
  <c r="R113"/>
  <c r="N113"/>
  <c r="L113"/>
  <c r="G113"/>
  <c r="R112"/>
  <c r="N112"/>
  <c r="L112"/>
  <c r="G112"/>
  <c r="R111"/>
  <c r="N111"/>
  <c r="L111"/>
  <c r="G111"/>
  <c r="R110"/>
  <c r="N110"/>
  <c r="L110"/>
  <c r="G110"/>
  <c r="R109"/>
  <c r="N109"/>
  <c r="L109"/>
  <c r="G109"/>
  <c r="R108"/>
  <c r="N108"/>
  <c r="L108"/>
  <c r="G108"/>
  <c r="R107"/>
  <c r="N107"/>
  <c r="L107"/>
  <c r="G107"/>
  <c r="R106"/>
  <c r="N106"/>
  <c r="L106"/>
  <c r="G106"/>
  <c r="R105"/>
  <c r="N105"/>
  <c r="L105"/>
  <c r="G105"/>
  <c r="R104"/>
  <c r="N104"/>
  <c r="L104"/>
  <c r="G104"/>
  <c r="R103"/>
  <c r="N103"/>
  <c r="L103"/>
  <c r="G103"/>
  <c r="R100"/>
  <c r="N100"/>
  <c r="L100"/>
  <c r="G100"/>
  <c r="R99"/>
  <c r="N99"/>
  <c r="L99"/>
  <c r="G99"/>
  <c r="R98"/>
  <c r="N98"/>
  <c r="L98"/>
  <c r="G98"/>
  <c r="R96"/>
  <c r="N96"/>
  <c r="L96"/>
  <c r="G96"/>
  <c r="R95"/>
  <c r="N95"/>
  <c r="L95"/>
  <c r="G95"/>
  <c r="R94"/>
  <c r="N94"/>
  <c r="L94"/>
  <c r="G94"/>
  <c r="R93"/>
  <c r="N93"/>
  <c r="L93"/>
  <c r="G93"/>
  <c r="R92"/>
  <c r="N92"/>
  <c r="L92"/>
  <c r="G92"/>
  <c r="R91"/>
  <c r="N91"/>
  <c r="L91"/>
  <c r="G91"/>
  <c r="R89"/>
  <c r="N89"/>
  <c r="L89"/>
  <c r="G89"/>
  <c r="R88"/>
  <c r="N88"/>
  <c r="L88"/>
  <c r="G88"/>
  <c r="R87"/>
  <c r="N87"/>
  <c r="L87"/>
  <c r="G87"/>
  <c r="R86"/>
  <c r="N86"/>
  <c r="L86"/>
  <c r="G86"/>
  <c r="R85"/>
  <c r="N85"/>
  <c r="L85"/>
  <c r="G85"/>
  <c r="R84"/>
  <c r="N84"/>
  <c r="L84"/>
  <c r="G84"/>
  <c r="R83"/>
  <c r="N83"/>
  <c r="L83"/>
  <c r="G83"/>
  <c r="R82"/>
  <c r="N82"/>
  <c r="L82"/>
  <c r="G82"/>
  <c r="R81"/>
  <c r="N81"/>
  <c r="L81"/>
  <c r="G81"/>
  <c r="R80"/>
  <c r="N80"/>
  <c r="L80"/>
  <c r="G80"/>
  <c r="R79"/>
  <c r="N79"/>
  <c r="L79"/>
  <c r="G79"/>
  <c r="R78"/>
  <c r="N78"/>
  <c r="L78"/>
  <c r="G78"/>
  <c r="R77"/>
  <c r="N77"/>
  <c r="L77"/>
  <c r="G77"/>
  <c r="R76"/>
  <c r="N76"/>
  <c r="L76"/>
  <c r="G76"/>
  <c r="R75"/>
  <c r="N75"/>
  <c r="L75"/>
  <c r="G75"/>
  <c r="R74"/>
  <c r="N74"/>
  <c r="L74"/>
  <c r="G74"/>
  <c r="R73"/>
  <c r="N73"/>
  <c r="L73"/>
  <c r="G73"/>
  <c r="R72"/>
  <c r="N72"/>
  <c r="L72"/>
  <c r="G72"/>
  <c r="R71"/>
  <c r="N71"/>
  <c r="L71"/>
  <c r="G71"/>
  <c r="R70"/>
  <c r="N70"/>
  <c r="L70"/>
  <c r="G70"/>
  <c r="R69"/>
  <c r="N69"/>
  <c r="L69"/>
  <c r="G69"/>
  <c r="R68"/>
  <c r="N68"/>
  <c r="L68"/>
  <c r="G68"/>
  <c r="R67"/>
  <c r="N67"/>
  <c r="L67"/>
  <c r="G67"/>
  <c r="R66"/>
  <c r="N66"/>
  <c r="L66"/>
  <c r="G66"/>
  <c r="R65"/>
  <c r="N65"/>
  <c r="L65"/>
  <c r="G65"/>
  <c r="R64"/>
  <c r="N64"/>
  <c r="L64"/>
  <c r="G64"/>
  <c r="R63"/>
  <c r="N63"/>
  <c r="L63"/>
  <c r="G63"/>
  <c r="R56"/>
  <c r="N56"/>
  <c r="L56"/>
  <c r="G56"/>
  <c r="R53"/>
  <c r="N53"/>
  <c r="L53"/>
  <c r="G53"/>
  <c r="R52"/>
  <c r="N52"/>
  <c r="L52"/>
  <c r="G52"/>
  <c r="R50"/>
  <c r="N50"/>
  <c r="L50"/>
  <c r="G50"/>
  <c r="R49"/>
  <c r="N49"/>
  <c r="L49"/>
  <c r="G49"/>
  <c r="R48"/>
  <c r="N48"/>
  <c r="L48"/>
  <c r="G48"/>
  <c r="R47"/>
  <c r="N47"/>
  <c r="L47"/>
  <c r="G47"/>
  <c r="R46"/>
  <c r="N46"/>
  <c r="L46"/>
  <c r="G46"/>
  <c r="R45"/>
  <c r="N45"/>
  <c r="L45"/>
  <c r="G45"/>
  <c r="R44"/>
  <c r="N44"/>
  <c r="L44"/>
  <c r="G44"/>
  <c r="R42"/>
  <c r="N42"/>
  <c r="L42"/>
  <c r="G42"/>
  <c r="R41"/>
  <c r="N41"/>
  <c r="L41"/>
  <c r="G41"/>
  <c r="R37"/>
  <c r="N37"/>
  <c r="L37"/>
  <c r="G37"/>
  <c r="R36"/>
  <c r="N36"/>
  <c r="L36"/>
  <c r="G36"/>
  <c r="R35"/>
  <c r="N35"/>
  <c r="L35"/>
  <c r="G35"/>
  <c r="R31"/>
  <c r="N31"/>
  <c r="L31"/>
  <c r="G31"/>
  <c r="R30"/>
  <c r="N30"/>
  <c r="L30"/>
  <c r="G30"/>
  <c r="R29"/>
  <c r="N29"/>
  <c r="L29"/>
  <c r="G29"/>
  <c r="R28"/>
  <c r="N28"/>
  <c r="L28"/>
  <c r="G28"/>
  <c r="R27"/>
  <c r="N27"/>
  <c r="L27"/>
  <c r="G27"/>
  <c r="R26"/>
  <c r="N26"/>
  <c r="L26"/>
  <c r="G26"/>
  <c r="R25"/>
  <c r="N25"/>
  <c r="L25"/>
  <c r="G25"/>
  <c r="R24"/>
  <c r="N24"/>
  <c r="L24"/>
  <c r="G24"/>
  <c r="R21"/>
  <c r="N21"/>
  <c r="L21"/>
  <c r="G21"/>
  <c r="R20"/>
  <c r="N20"/>
  <c r="L20"/>
  <c r="G20"/>
  <c r="R19"/>
  <c r="N19"/>
  <c r="L19"/>
  <c r="G19"/>
  <c r="R18"/>
  <c r="N18"/>
  <c r="L18"/>
  <c r="G18"/>
  <c r="R17"/>
  <c r="N17"/>
  <c r="L17"/>
  <c r="G17"/>
  <c r="R16"/>
  <c r="N16"/>
  <c r="L16"/>
  <c r="G16"/>
  <c r="R15"/>
  <c r="N15"/>
  <c r="L15"/>
  <c r="G15"/>
  <c r="R14"/>
  <c r="N14"/>
  <c r="L14"/>
  <c r="G14"/>
  <c r="R13"/>
  <c r="N13"/>
  <c r="L13"/>
  <c r="G13"/>
  <c r="R12"/>
  <c r="N12"/>
  <c r="L12"/>
  <c r="G12"/>
  <c r="R11"/>
  <c r="N11"/>
  <c r="L11"/>
  <c r="G11"/>
  <c r="R10"/>
  <c r="N10"/>
  <c r="L10"/>
  <c r="G10"/>
  <c r="R9"/>
  <c r="N9"/>
  <c r="L9"/>
  <c r="G9"/>
  <c r="R8"/>
  <c r="N8"/>
  <c r="L8"/>
  <c r="G8"/>
  <c r="R7"/>
  <c r="N7"/>
  <c r="L7"/>
  <c r="G7"/>
  <c r="R6"/>
  <c r="N6"/>
  <c r="L6"/>
  <c r="G6"/>
  <c r="R5"/>
  <c r="N5"/>
  <c r="L5"/>
  <c r="G5"/>
  <c r="L54"/>
  <c r="L279"/>
  <c r="L55"/>
  <c r="L181"/>
  <c r="L166"/>
  <c r="L171"/>
  <c r="L182"/>
  <c r="L217"/>
  <c r="L278"/>
  <c r="L90"/>
  <c r="G55"/>
  <c r="G181"/>
  <c r="S181" s="1"/>
  <c r="G166"/>
  <c r="S166" s="1"/>
  <c r="G171"/>
  <c r="S171" s="1"/>
  <c r="G182"/>
  <c r="S182" s="1"/>
  <c r="G217"/>
  <c r="S217" s="1"/>
  <c r="G278"/>
  <c r="S278" s="1"/>
  <c r="G90"/>
  <c r="S90" s="1"/>
  <c r="S257" l="1"/>
  <c r="S55"/>
  <c r="S59"/>
  <c r="S191"/>
  <c r="S57"/>
  <c r="S195"/>
  <c r="S58"/>
  <c r="S54"/>
  <c r="S62"/>
  <c r="S60"/>
  <c r="S200"/>
  <c r="S186"/>
  <c r="S199"/>
  <c r="S198"/>
  <c r="S61"/>
  <c r="S189"/>
  <c r="S196"/>
  <c r="S38"/>
  <c r="S192"/>
  <c r="S193"/>
  <c r="S197"/>
  <c r="S190"/>
  <c r="S194"/>
  <c r="S43"/>
  <c r="S276"/>
  <c r="S32"/>
  <c r="S179"/>
  <c r="S188"/>
  <c r="S204"/>
  <c r="S148"/>
  <c r="I23" i="4"/>
  <c r="R23"/>
  <c r="S162" i="1"/>
  <c r="S22"/>
  <c r="S184"/>
  <c r="S185"/>
  <c r="S244"/>
  <c r="S40"/>
  <c r="S169"/>
  <c r="S23"/>
  <c r="S208"/>
  <c r="S212"/>
  <c r="S216"/>
  <c r="S221"/>
  <c r="S225"/>
  <c r="S230"/>
  <c r="S238"/>
  <c r="S242"/>
  <c r="S245"/>
  <c r="S252"/>
  <c r="S250"/>
  <c r="S255"/>
  <c r="S262"/>
  <c r="S264"/>
  <c r="S266"/>
  <c r="S270"/>
  <c r="S275"/>
  <c r="S8"/>
  <c r="S12"/>
  <c r="S16"/>
  <c r="S20"/>
  <c r="S26"/>
  <c r="S30"/>
  <c r="S37"/>
  <c r="S45"/>
  <c r="S49"/>
  <c r="S56"/>
  <c r="S66"/>
  <c r="S70"/>
  <c r="S74"/>
  <c r="S78"/>
  <c r="S82"/>
  <c r="S86"/>
  <c r="S91"/>
  <c r="S95"/>
  <c r="S100"/>
  <c r="S106"/>
  <c r="S110"/>
  <c r="S114"/>
  <c r="S118"/>
  <c r="S122"/>
  <c r="S279"/>
  <c r="S227"/>
  <c r="S236"/>
  <c r="S248"/>
  <c r="S253"/>
  <c r="S259"/>
  <c r="S268"/>
  <c r="S273"/>
  <c r="S65"/>
  <c r="S69"/>
  <c r="S73"/>
  <c r="S77"/>
  <c r="S81"/>
  <c r="S85"/>
  <c r="S89"/>
  <c r="S94"/>
  <c r="S99"/>
  <c r="S105"/>
  <c r="S109"/>
  <c r="S113"/>
  <c r="S117"/>
  <c r="S121"/>
  <c r="S126"/>
  <c r="S130"/>
  <c r="S134"/>
  <c r="S138"/>
  <c r="S142"/>
  <c r="S146"/>
  <c r="S151"/>
  <c r="S155"/>
  <c r="S159"/>
  <c r="S174"/>
  <c r="S127"/>
  <c r="S131"/>
  <c r="S135"/>
  <c r="S139"/>
  <c r="S143"/>
  <c r="S147"/>
  <c r="S152"/>
  <c r="S156"/>
  <c r="S160"/>
  <c r="S175"/>
  <c r="S180"/>
  <c r="S201"/>
  <c r="S205"/>
  <c r="S209"/>
  <c r="S213"/>
  <c r="S218"/>
  <c r="S222"/>
  <c r="S226"/>
  <c r="S235"/>
  <c r="S239"/>
  <c r="S243"/>
  <c r="S11"/>
  <c r="S25"/>
  <c r="S44"/>
  <c r="S53"/>
  <c r="S6"/>
  <c r="S10"/>
  <c r="S14"/>
  <c r="S18"/>
  <c r="S24"/>
  <c r="S28"/>
  <c r="S35"/>
  <c r="S42"/>
  <c r="S47"/>
  <c r="S52"/>
  <c r="S64"/>
  <c r="S68"/>
  <c r="S72"/>
  <c r="S76"/>
  <c r="S80"/>
  <c r="S84"/>
  <c r="S88"/>
  <c r="S93"/>
  <c r="S98"/>
  <c r="S104"/>
  <c r="S108"/>
  <c r="S112"/>
  <c r="S116"/>
  <c r="S120"/>
  <c r="S124"/>
  <c r="S129"/>
  <c r="S133"/>
  <c r="S137"/>
  <c r="S141"/>
  <c r="S145"/>
  <c r="S150"/>
  <c r="S154"/>
  <c r="S158"/>
  <c r="S173"/>
  <c r="S177"/>
  <c r="S187"/>
  <c r="S203"/>
  <c r="S207"/>
  <c r="S211"/>
  <c r="S215"/>
  <c r="S220"/>
  <c r="S224"/>
  <c r="S229"/>
  <c r="S237"/>
  <c r="S241"/>
  <c r="S246"/>
  <c r="S249"/>
  <c r="S254"/>
  <c r="S260"/>
  <c r="S265"/>
  <c r="S269"/>
  <c r="S274"/>
  <c r="S19"/>
  <c r="S36"/>
  <c r="S5"/>
  <c r="S9"/>
  <c r="S13"/>
  <c r="S17"/>
  <c r="S21"/>
  <c r="S27"/>
  <c r="S31"/>
  <c r="S41"/>
  <c r="S46"/>
  <c r="S50"/>
  <c r="S63"/>
  <c r="S67"/>
  <c r="S71"/>
  <c r="S75"/>
  <c r="S79"/>
  <c r="S83"/>
  <c r="S87"/>
  <c r="S92"/>
  <c r="S96"/>
  <c r="S103"/>
  <c r="S107"/>
  <c r="S111"/>
  <c r="S115"/>
  <c r="S119"/>
  <c r="S123"/>
  <c r="S128"/>
  <c r="S132"/>
  <c r="S136"/>
  <c r="S140"/>
  <c r="S144"/>
  <c r="S149"/>
  <c r="S153"/>
  <c r="S157"/>
  <c r="S161"/>
  <c r="S183"/>
  <c r="S202"/>
  <c r="S206"/>
  <c r="S210"/>
  <c r="S214"/>
  <c r="S219"/>
  <c r="S223"/>
  <c r="S240"/>
  <c r="S247"/>
  <c r="S251"/>
  <c r="S258"/>
  <c r="S263"/>
  <c r="S267"/>
  <c r="S272"/>
  <c r="S7"/>
  <c r="S15"/>
  <c r="S29"/>
  <c r="S48"/>
  <c r="N53" i="9"/>
  <c r="M53"/>
  <c r="J53"/>
  <c r="I53"/>
  <c r="H53"/>
  <c r="D53"/>
  <c r="C53"/>
  <c r="B53"/>
  <c r="N52"/>
  <c r="M52"/>
  <c r="J52"/>
  <c r="I52"/>
  <c r="H52"/>
  <c r="D52"/>
  <c r="C52"/>
  <c r="B52"/>
  <c r="N51"/>
  <c r="M51"/>
  <c r="J51"/>
  <c r="I51"/>
  <c r="H51"/>
  <c r="D51"/>
  <c r="C51"/>
  <c r="B51"/>
  <c r="N50"/>
  <c r="M50"/>
  <c r="J50"/>
  <c r="I50"/>
  <c r="H50"/>
  <c r="D50"/>
  <c r="C50"/>
  <c r="B50"/>
  <c r="N49"/>
  <c r="M49"/>
  <c r="J49"/>
  <c r="I49"/>
  <c r="H49"/>
  <c r="D49"/>
  <c r="C49"/>
  <c r="B49"/>
  <c r="N48"/>
  <c r="M48"/>
  <c r="J48"/>
  <c r="I48"/>
  <c r="H48"/>
  <c r="D48"/>
  <c r="C48"/>
  <c r="B48"/>
  <c r="N47"/>
  <c r="M47"/>
  <c r="J47"/>
  <c r="I47"/>
  <c r="H47"/>
  <c r="D47"/>
  <c r="C47"/>
  <c r="B47"/>
  <c r="N46"/>
  <c r="M46"/>
  <c r="J46"/>
  <c r="I46"/>
  <c r="H46"/>
  <c r="D46"/>
  <c r="C46"/>
  <c r="B46"/>
  <c r="N45"/>
  <c r="M45"/>
  <c r="J45"/>
  <c r="I45"/>
  <c r="H45"/>
  <c r="D45"/>
  <c r="C45"/>
  <c r="B45"/>
  <c r="N44"/>
  <c r="M44"/>
  <c r="J44"/>
  <c r="I44"/>
  <c r="H44"/>
  <c r="D44"/>
  <c r="C44"/>
  <c r="B44"/>
  <c r="N43"/>
  <c r="M43"/>
  <c r="J43"/>
  <c r="I43"/>
  <c r="H43"/>
  <c r="D43"/>
  <c r="C43"/>
  <c r="B43"/>
  <c r="N42"/>
  <c r="M42"/>
  <c r="J42"/>
  <c r="I42"/>
  <c r="H42"/>
  <c r="D42"/>
  <c r="C42"/>
  <c r="B42"/>
  <c r="N41"/>
  <c r="M41"/>
  <c r="J41"/>
  <c r="I41"/>
  <c r="H41"/>
  <c r="D41"/>
  <c r="C41"/>
  <c r="B41"/>
  <c r="N40"/>
  <c r="M40"/>
  <c r="J40"/>
  <c r="I40"/>
  <c r="H40"/>
  <c r="D40"/>
  <c r="C40"/>
  <c r="B40"/>
  <c r="N39"/>
  <c r="M39"/>
  <c r="J39"/>
  <c r="I39"/>
  <c r="H39"/>
  <c r="D39"/>
  <c r="C39"/>
  <c r="B39"/>
  <c r="M133" i="10"/>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D133" l="1"/>
  <c r="C133"/>
  <c r="D132"/>
  <c r="C132"/>
  <c r="D131"/>
  <c r="C131"/>
  <c r="D130"/>
  <c r="C130"/>
  <c r="D129"/>
  <c r="C129"/>
  <c r="D128"/>
  <c r="C128"/>
  <c r="D127"/>
  <c r="C127"/>
  <c r="D126"/>
  <c r="C126"/>
  <c r="D125"/>
  <c r="C125"/>
  <c r="D124"/>
  <c r="C124"/>
  <c r="D123"/>
  <c r="C123"/>
  <c r="D122"/>
  <c r="C122"/>
  <c r="D121"/>
  <c r="C121"/>
  <c r="D120"/>
  <c r="C120"/>
  <c r="D119"/>
  <c r="C119"/>
  <c r="D118"/>
  <c r="C118"/>
  <c r="D117"/>
  <c r="C117"/>
  <c r="D116"/>
  <c r="C116"/>
  <c r="D115"/>
  <c r="C115"/>
  <c r="D114"/>
  <c r="C114"/>
  <c r="D113"/>
  <c r="C113"/>
  <c r="D112"/>
  <c r="C112"/>
  <c r="D111"/>
  <c r="C111"/>
  <c r="D110"/>
  <c r="C110"/>
  <c r="D109"/>
  <c r="C109"/>
  <c r="D108"/>
  <c r="C108"/>
  <c r="D107"/>
  <c r="C107"/>
  <c r="D106"/>
  <c r="C106"/>
  <c r="D105"/>
  <c r="C105"/>
  <c r="D104"/>
  <c r="C104"/>
  <c r="D103"/>
  <c r="C103"/>
  <c r="D102"/>
  <c r="C102"/>
  <c r="D101"/>
  <c r="C101"/>
  <c r="D100"/>
  <c r="C100"/>
  <c r="D99"/>
  <c r="C99"/>
  <c r="D98"/>
  <c r="C98"/>
  <c r="D97"/>
  <c r="C97"/>
  <c r="D96"/>
  <c r="C96"/>
  <c r="D57"/>
  <c r="C57"/>
  <c r="D56"/>
  <c r="C56"/>
  <c r="D55"/>
  <c r="C55"/>
  <c r="D54"/>
  <c r="C54"/>
  <c r="D53"/>
  <c r="C53"/>
  <c r="D52"/>
  <c r="C52"/>
  <c r="D51"/>
  <c r="C51"/>
  <c r="D50"/>
  <c r="C50"/>
  <c r="D49"/>
  <c r="C49"/>
  <c r="D48"/>
  <c r="C48"/>
  <c r="D47"/>
  <c r="C47"/>
  <c r="D46"/>
  <c r="C46"/>
  <c r="D45"/>
  <c r="C45"/>
  <c r="M44"/>
  <c r="D44"/>
  <c r="C44"/>
  <c r="M43"/>
  <c r="D43"/>
  <c r="C43"/>
  <c r="M42"/>
  <c r="D42"/>
  <c r="C42"/>
  <c r="M41"/>
  <c r="D41"/>
  <c r="C41"/>
  <c r="M40"/>
  <c r="D40"/>
  <c r="C40"/>
  <c r="M39"/>
  <c r="D39"/>
  <c r="C39"/>
  <c r="M38"/>
  <c r="D38"/>
  <c r="C38"/>
  <c r="M37"/>
  <c r="D37"/>
  <c r="C37"/>
  <c r="M36"/>
  <c r="D36"/>
  <c r="C36"/>
  <c r="M35"/>
  <c r="D35"/>
  <c r="C35"/>
  <c r="M34"/>
  <c r="D34"/>
  <c r="C34"/>
  <c r="M33"/>
  <c r="D33"/>
  <c r="C33"/>
  <c r="M32"/>
  <c r="D32"/>
  <c r="C32"/>
  <c r="M31"/>
  <c r="D31"/>
  <c r="C31"/>
  <c r="M30"/>
  <c r="D30"/>
  <c r="C30"/>
  <c r="M29"/>
  <c r="D29"/>
  <c r="C29"/>
  <c r="M28"/>
  <c r="D28"/>
  <c r="C28"/>
  <c r="M27"/>
  <c r="D27"/>
  <c r="C27"/>
  <c r="M26"/>
  <c r="D26"/>
  <c r="C26"/>
  <c r="M25"/>
  <c r="D25"/>
  <c r="C25"/>
  <c r="M24"/>
  <c r="D24"/>
  <c r="C24"/>
  <c r="M23"/>
  <c r="D23"/>
  <c r="C23"/>
  <c r="M22"/>
  <c r="D22"/>
  <c r="C22"/>
  <c r="M21"/>
  <c r="D21"/>
  <c r="C21"/>
  <c r="M20"/>
  <c r="D20"/>
  <c r="C20"/>
  <c r="M19"/>
  <c r="D19"/>
  <c r="C19"/>
  <c r="M18"/>
  <c r="D18"/>
  <c r="C18"/>
  <c r="M17"/>
  <c r="D17"/>
  <c r="C17"/>
  <c r="M16"/>
  <c r="D16"/>
  <c r="C16"/>
  <c r="M15"/>
  <c r="D15"/>
  <c r="C15"/>
  <c r="M14"/>
  <c r="D14"/>
  <c r="C14"/>
  <c r="M13"/>
  <c r="D13"/>
  <c r="C13"/>
  <c r="M12"/>
  <c r="D12"/>
  <c r="C12"/>
  <c r="M11"/>
  <c r="D11"/>
  <c r="C11"/>
  <c r="M10"/>
  <c r="D10"/>
  <c r="C10"/>
  <c r="M9"/>
  <c r="D9"/>
  <c r="C9"/>
  <c r="D8"/>
  <c r="C8"/>
  <c r="G2"/>
  <c r="B133" s="1"/>
  <c r="N75" i="9"/>
  <c r="M75"/>
  <c r="J75"/>
  <c r="I75"/>
  <c r="H75"/>
  <c r="D75"/>
  <c r="C75"/>
  <c r="B75"/>
  <c r="N74"/>
  <c r="M74"/>
  <c r="J74"/>
  <c r="I74"/>
  <c r="H74"/>
  <c r="D74"/>
  <c r="C74"/>
  <c r="B74"/>
  <c r="N73"/>
  <c r="M73"/>
  <c r="J73"/>
  <c r="I73"/>
  <c r="H73"/>
  <c r="D73"/>
  <c r="C73"/>
  <c r="B73"/>
  <c r="N72"/>
  <c r="M72"/>
  <c r="J72"/>
  <c r="I72"/>
  <c r="H72"/>
  <c r="D72"/>
  <c r="C72"/>
  <c r="B72"/>
  <c r="N71"/>
  <c r="M71"/>
  <c r="J71"/>
  <c r="I71"/>
  <c r="H71"/>
  <c r="D71"/>
  <c r="C71"/>
  <c r="B71"/>
  <c r="N70"/>
  <c r="M70"/>
  <c r="J70"/>
  <c r="I70"/>
  <c r="H70"/>
  <c r="D70"/>
  <c r="C70"/>
  <c r="B70"/>
  <c r="N69"/>
  <c r="M69"/>
  <c r="J69"/>
  <c r="I69"/>
  <c r="H69"/>
  <c r="D69"/>
  <c r="C69"/>
  <c r="B69"/>
  <c r="N68"/>
  <c r="M68"/>
  <c r="J68"/>
  <c r="I68"/>
  <c r="H68"/>
  <c r="D68"/>
  <c r="C68"/>
  <c r="B68"/>
  <c r="N67"/>
  <c r="M67"/>
  <c r="J67"/>
  <c r="I67"/>
  <c r="H67"/>
  <c r="D67"/>
  <c r="C67"/>
  <c r="B67"/>
  <c r="N66"/>
  <c r="M66"/>
  <c r="J66"/>
  <c r="I66"/>
  <c r="H66"/>
  <c r="D66"/>
  <c r="C66"/>
  <c r="B66"/>
  <c r="N65"/>
  <c r="M65"/>
  <c r="J65"/>
  <c r="I65"/>
  <c r="H65"/>
  <c r="D65"/>
  <c r="C65"/>
  <c r="B65"/>
  <c r="N64"/>
  <c r="M64"/>
  <c r="J64"/>
  <c r="I64"/>
  <c r="H64"/>
  <c r="D64"/>
  <c r="C64"/>
  <c r="B64"/>
  <c r="N63"/>
  <c r="M63"/>
  <c r="J63"/>
  <c r="I63"/>
  <c r="H63"/>
  <c r="D63"/>
  <c r="C63"/>
  <c r="B63"/>
  <c r="N62"/>
  <c r="M62"/>
  <c r="J62"/>
  <c r="I62"/>
  <c r="H62"/>
  <c r="D62"/>
  <c r="C62"/>
  <c r="B62"/>
  <c r="N61"/>
  <c r="M61"/>
  <c r="J61"/>
  <c r="I61"/>
  <c r="H61"/>
  <c r="D61"/>
  <c r="C61"/>
  <c r="B61"/>
  <c r="N60"/>
  <c r="M60"/>
  <c r="J60"/>
  <c r="I60"/>
  <c r="H60"/>
  <c r="D60"/>
  <c r="C60"/>
  <c r="B60"/>
  <c r="N59"/>
  <c r="M59"/>
  <c r="J59"/>
  <c r="I59"/>
  <c r="H59"/>
  <c r="D59"/>
  <c r="C59"/>
  <c r="B59"/>
  <c r="N58"/>
  <c r="M58"/>
  <c r="J58"/>
  <c r="I58"/>
  <c r="H58"/>
  <c r="D58"/>
  <c r="C58"/>
  <c r="B58"/>
  <c r="N57"/>
  <c r="M57"/>
  <c r="J57"/>
  <c r="I57"/>
  <c r="H57"/>
  <c r="D57"/>
  <c r="C57"/>
  <c r="B57"/>
  <c r="N56"/>
  <c r="M56"/>
  <c r="J56"/>
  <c r="I56"/>
  <c r="H56"/>
  <c r="D56"/>
  <c r="C56"/>
  <c r="B56"/>
  <c r="N55"/>
  <c r="M55"/>
  <c r="J55"/>
  <c r="I55"/>
  <c r="H55"/>
  <c r="D55"/>
  <c r="C55"/>
  <c r="B55"/>
  <c r="N54"/>
  <c r="M54"/>
  <c r="J54"/>
  <c r="I54"/>
  <c r="H54"/>
  <c r="D54"/>
  <c r="C54"/>
  <c r="B54"/>
  <c r="N38"/>
  <c r="M38"/>
  <c r="J38"/>
  <c r="I38"/>
  <c r="H38"/>
  <c r="D38"/>
  <c r="C38"/>
  <c r="B38"/>
  <c r="N37"/>
  <c r="M37"/>
  <c r="J37"/>
  <c r="I37"/>
  <c r="H37"/>
  <c r="D37"/>
  <c r="C37"/>
  <c r="B37"/>
  <c r="N36"/>
  <c r="M36"/>
  <c r="J36"/>
  <c r="I36"/>
  <c r="H36"/>
  <c r="D36"/>
  <c r="C36"/>
  <c r="B36"/>
  <c r="N35"/>
  <c r="M35"/>
  <c r="J35"/>
  <c r="I35"/>
  <c r="H35"/>
  <c r="D35"/>
  <c r="C35"/>
  <c r="B35"/>
  <c r="N34"/>
  <c r="M34"/>
  <c r="J34"/>
  <c r="I34"/>
  <c r="H34"/>
  <c r="D34"/>
  <c r="C34"/>
  <c r="B34"/>
  <c r="M33"/>
  <c r="J33"/>
  <c r="I33"/>
  <c r="H33"/>
  <c r="N33" s="1"/>
  <c r="D33"/>
  <c r="C33"/>
  <c r="B33"/>
  <c r="N32"/>
  <c r="M32"/>
  <c r="J32"/>
  <c r="I32"/>
  <c r="H32"/>
  <c r="D32"/>
  <c r="C32"/>
  <c r="B32"/>
  <c r="N31"/>
  <c r="M31"/>
  <c r="J31"/>
  <c r="I31"/>
  <c r="H31"/>
  <c r="D31"/>
  <c r="C31"/>
  <c r="B31"/>
  <c r="N30"/>
  <c r="M30"/>
  <c r="J30"/>
  <c r="I30"/>
  <c r="H30"/>
  <c r="D30"/>
  <c r="C30"/>
  <c r="B30"/>
  <c r="N29"/>
  <c r="M29"/>
  <c r="J29"/>
  <c r="I29"/>
  <c r="H29"/>
  <c r="D29"/>
  <c r="C29"/>
  <c r="B29"/>
  <c r="N28"/>
  <c r="M28"/>
  <c r="J28"/>
  <c r="I28"/>
  <c r="H28"/>
  <c r="D28"/>
  <c r="C28"/>
  <c r="B28"/>
  <c r="N27"/>
  <c r="M27"/>
  <c r="J27"/>
  <c r="I27"/>
  <c r="H27"/>
  <c r="D27"/>
  <c r="C27"/>
  <c r="B27"/>
  <c r="N26"/>
  <c r="M26"/>
  <c r="J26"/>
  <c r="I26"/>
  <c r="H26"/>
  <c r="D26"/>
  <c r="C26"/>
  <c r="B26"/>
  <c r="N25"/>
  <c r="M25"/>
  <c r="J25"/>
  <c r="I25"/>
  <c r="D25"/>
  <c r="C25"/>
  <c r="B25"/>
  <c r="N24"/>
  <c r="M24"/>
  <c r="J24"/>
  <c r="I24"/>
  <c r="D24"/>
  <c r="C24"/>
  <c r="B24"/>
  <c r="N23"/>
  <c r="M23"/>
  <c r="J23"/>
  <c r="I23"/>
  <c r="D23"/>
  <c r="C23"/>
  <c r="B23"/>
  <c r="N22"/>
  <c r="M22"/>
  <c r="J22"/>
  <c r="I22"/>
  <c r="D22"/>
  <c r="C22"/>
  <c r="B22"/>
  <c r="N21"/>
  <c r="M21"/>
  <c r="J21"/>
  <c r="I21"/>
  <c r="D21"/>
  <c r="C21"/>
  <c r="B21"/>
  <c r="N20"/>
  <c r="M20"/>
  <c r="J20"/>
  <c r="I20"/>
  <c r="D20"/>
  <c r="C20"/>
  <c r="B20"/>
  <c r="N19"/>
  <c r="M19"/>
  <c r="J19"/>
  <c r="I19"/>
  <c r="D19"/>
  <c r="C19"/>
  <c r="B19"/>
  <c r="N18"/>
  <c r="M18"/>
  <c r="D18"/>
  <c r="C18"/>
  <c r="B18"/>
  <c r="N17"/>
  <c r="M17"/>
  <c r="J17"/>
  <c r="I17"/>
  <c r="D17"/>
  <c r="C17"/>
  <c r="B17"/>
  <c r="N16"/>
  <c r="M16"/>
  <c r="J16"/>
  <c r="I16"/>
  <c r="H16"/>
  <c r="D16"/>
  <c r="C16"/>
  <c r="B16"/>
  <c r="N15"/>
  <c r="M15"/>
  <c r="J15"/>
  <c r="I15"/>
  <c r="H15"/>
  <c r="D15"/>
  <c r="C15"/>
  <c r="B15"/>
  <c r="N14"/>
  <c r="M14"/>
  <c r="J14"/>
  <c r="I14"/>
  <c r="H14"/>
  <c r="D14"/>
  <c r="C14"/>
  <c r="B14"/>
  <c r="N13"/>
  <c r="M13"/>
  <c r="J13"/>
  <c r="I13"/>
  <c r="H13"/>
  <c r="D13"/>
  <c r="C13"/>
  <c r="B13"/>
  <c r="N12"/>
  <c r="M12"/>
  <c r="J12"/>
  <c r="I12"/>
  <c r="H12"/>
  <c r="D12"/>
  <c r="C12"/>
  <c r="B12"/>
  <c r="N11"/>
  <c r="M11"/>
  <c r="J11"/>
  <c r="I11"/>
  <c r="H11"/>
  <c r="D11"/>
  <c r="C11"/>
  <c r="B11"/>
  <c r="M10"/>
  <c r="D10"/>
  <c r="C10"/>
  <c r="B10"/>
  <c r="G2"/>
  <c r="T28" i="4"/>
  <c r="T27"/>
  <c r="T22"/>
  <c r="T10"/>
  <c r="P6"/>
  <c r="Q6" s="1"/>
  <c r="E28"/>
  <c r="E27"/>
  <c r="E20"/>
  <c r="E24"/>
  <c r="E22"/>
  <c r="E7"/>
  <c r="E9"/>
  <c r="E8"/>
  <c r="E12"/>
  <c r="E25"/>
  <c r="E17"/>
  <c r="E10"/>
  <c r="E26"/>
  <c r="E11"/>
  <c r="E13"/>
  <c r="E21"/>
  <c r="E14"/>
  <c r="E18"/>
  <c r="E15"/>
  <c r="E16"/>
  <c r="E6"/>
  <c r="E5"/>
  <c r="E19"/>
  <c r="I10" i="9" s="1"/>
  <c r="L28" i="4"/>
  <c r="L27"/>
  <c r="L20"/>
  <c r="M20" s="1"/>
  <c r="L24"/>
  <c r="M24" s="1"/>
  <c r="L22"/>
  <c r="L7"/>
  <c r="M7" s="1"/>
  <c r="L9"/>
  <c r="M9" s="1"/>
  <c r="L8"/>
  <c r="M8" s="1"/>
  <c r="L12"/>
  <c r="M12" s="1"/>
  <c r="L25"/>
  <c r="M25" s="1"/>
  <c r="L17"/>
  <c r="M17" s="1"/>
  <c r="L10"/>
  <c r="L26"/>
  <c r="M26" s="1"/>
  <c r="L11"/>
  <c r="L13"/>
  <c r="M13" s="1"/>
  <c r="L21"/>
  <c r="L14"/>
  <c r="M14" s="1"/>
  <c r="L18"/>
  <c r="M18" s="1"/>
  <c r="L15"/>
  <c r="M15" s="1"/>
  <c r="L16"/>
  <c r="M16" s="1"/>
  <c r="L6"/>
  <c r="M6" s="1"/>
  <c r="L5"/>
  <c r="M5" s="1"/>
  <c r="L19"/>
  <c r="M19" s="1"/>
  <c r="S28"/>
  <c r="S27"/>
  <c r="M28"/>
  <c r="M27"/>
  <c r="M22"/>
  <c r="M10"/>
  <c r="M11"/>
  <c r="M21"/>
  <c r="P28"/>
  <c r="R28" s="1"/>
  <c r="P27"/>
  <c r="Q27" s="1"/>
  <c r="P20"/>
  <c r="Q20" s="1"/>
  <c r="P24"/>
  <c r="P22"/>
  <c r="Q22" s="1"/>
  <c r="P7"/>
  <c r="P9"/>
  <c r="Q9" s="1"/>
  <c r="P8"/>
  <c r="P12"/>
  <c r="Q12" s="1"/>
  <c r="P25"/>
  <c r="P17"/>
  <c r="Q17" s="1"/>
  <c r="P10"/>
  <c r="P26"/>
  <c r="Q26" s="1"/>
  <c r="P11"/>
  <c r="P13"/>
  <c r="Q13" s="1"/>
  <c r="P21"/>
  <c r="P14"/>
  <c r="Q14" s="1"/>
  <c r="P18"/>
  <c r="P15"/>
  <c r="Q15" s="1"/>
  <c r="P16"/>
  <c r="P5"/>
  <c r="Q5" s="1"/>
  <c r="P19"/>
  <c r="Q19" s="1"/>
  <c r="H28"/>
  <c r="J28" s="1"/>
  <c r="H27"/>
  <c r="I27" s="1"/>
  <c r="H20"/>
  <c r="I20" s="1"/>
  <c r="H24"/>
  <c r="H22"/>
  <c r="I22" s="1"/>
  <c r="H7"/>
  <c r="H9"/>
  <c r="I9" s="1"/>
  <c r="H8"/>
  <c r="H12"/>
  <c r="I12" s="1"/>
  <c r="H25"/>
  <c r="H17"/>
  <c r="I17" s="1"/>
  <c r="H10"/>
  <c r="J10" s="1"/>
  <c r="H26"/>
  <c r="I26" s="1"/>
  <c r="H11"/>
  <c r="H13"/>
  <c r="I13" s="1"/>
  <c r="H21"/>
  <c r="J21" s="1"/>
  <c r="H14"/>
  <c r="I14" s="1"/>
  <c r="H18"/>
  <c r="H15"/>
  <c r="I15" s="1"/>
  <c r="H16"/>
  <c r="H6"/>
  <c r="I6" s="1"/>
  <c r="H5"/>
  <c r="I5" s="1"/>
  <c r="H19"/>
  <c r="I19" s="1"/>
  <c r="J19" s="1"/>
  <c r="M8" i="10" l="1"/>
  <c r="N137" s="1"/>
  <c r="N138" s="1"/>
  <c r="B103"/>
  <c r="B104"/>
  <c r="B105"/>
  <c r="B106"/>
  <c r="B107"/>
  <c r="B108"/>
  <c r="B109"/>
  <c r="B110"/>
  <c r="B111"/>
  <c r="B112"/>
  <c r="B113"/>
  <c r="B114"/>
  <c r="B115"/>
  <c r="B116"/>
  <c r="B117"/>
  <c r="B118"/>
  <c r="B119"/>
  <c r="B120"/>
  <c r="B121"/>
  <c r="B122"/>
  <c r="B123"/>
  <c r="B124"/>
  <c r="B125"/>
  <c r="B126"/>
  <c r="B127"/>
  <c r="B128"/>
  <c r="B129"/>
  <c r="B130"/>
  <c r="B131"/>
  <c r="B132"/>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96"/>
  <c r="B97"/>
  <c r="B98"/>
  <c r="B99"/>
  <c r="B100"/>
  <c r="B101"/>
  <c r="B102"/>
  <c r="H10" i="9"/>
  <c r="N10" s="1"/>
  <c r="N79" s="1"/>
  <c r="J10"/>
  <c r="I18" i="4"/>
  <c r="J18" s="1"/>
  <c r="I11"/>
  <c r="J11" s="1"/>
  <c r="I25"/>
  <c r="J25" s="1"/>
  <c r="I7"/>
  <c r="J7" s="1"/>
  <c r="R19"/>
  <c r="S19" s="1"/>
  <c r="T19" s="1"/>
  <c r="Q16"/>
  <c r="R16" s="1"/>
  <c r="Q18"/>
  <c r="R18" s="1"/>
  <c r="Q21"/>
  <c r="R21" s="1"/>
  <c r="T21" s="1"/>
  <c r="Q11"/>
  <c r="R11" s="1"/>
  <c r="Q10"/>
  <c r="R10" s="1"/>
  <c r="Q25"/>
  <c r="R25" s="1"/>
  <c r="Q8"/>
  <c r="R8" s="1"/>
  <c r="Q7"/>
  <c r="R7" s="1"/>
  <c r="Q24"/>
  <c r="R24" s="1"/>
  <c r="Q28"/>
  <c r="I16"/>
  <c r="J16" s="1"/>
  <c r="I21"/>
  <c r="I10"/>
  <c r="I8"/>
  <c r="J8" s="1"/>
  <c r="I24"/>
  <c r="J24" s="1"/>
  <c r="I28"/>
  <c r="J6"/>
  <c r="J15"/>
  <c r="J14"/>
  <c r="J13"/>
  <c r="J26"/>
  <c r="J17"/>
  <c r="J12"/>
  <c r="J9"/>
  <c r="J22"/>
  <c r="J20"/>
  <c r="J27"/>
  <c r="J5"/>
  <c r="R5"/>
  <c r="R6"/>
  <c r="R15"/>
  <c r="R14"/>
  <c r="R13"/>
  <c r="R26"/>
  <c r="R17"/>
  <c r="R12"/>
  <c r="R9"/>
  <c r="R22"/>
  <c r="R20"/>
  <c r="R27"/>
  <c r="S9" l="1"/>
  <c r="T9" s="1"/>
  <c r="S20"/>
  <c r="T20" s="1"/>
  <c r="S24"/>
  <c r="T24" s="1"/>
  <c r="S7"/>
  <c r="T7" s="1"/>
  <c r="S8"/>
  <c r="T8" s="1"/>
  <c r="S12"/>
  <c r="T12" s="1"/>
  <c r="S14"/>
  <c r="T14" s="1"/>
  <c r="S17"/>
  <c r="T17" s="1"/>
  <c r="T26"/>
  <c r="S11"/>
  <c r="T11" s="1"/>
  <c r="S13"/>
  <c r="T13" s="1"/>
  <c r="S18"/>
  <c r="T18" s="1"/>
  <c r="S15"/>
  <c r="T15" s="1"/>
  <c r="S16"/>
  <c r="T16" s="1"/>
  <c r="N80" i="9"/>
  <c r="S25" i="4"/>
  <c r="T25" s="1"/>
  <c r="S6"/>
  <c r="T6" s="1"/>
  <c r="S5"/>
  <c r="T5" s="1"/>
</calcChain>
</file>

<file path=xl/sharedStrings.xml><?xml version="1.0" encoding="utf-8"?>
<sst xmlns="http://schemas.openxmlformats.org/spreadsheetml/2006/main" count="2778" uniqueCount="866">
  <si>
    <t>VOC</t>
  </si>
  <si>
    <t>Ameron Protective Coatings</t>
  </si>
  <si>
    <t>Brenntag Pacific</t>
  </si>
  <si>
    <t>Carboline</t>
  </si>
  <si>
    <t>International Paint (USA) Inc.</t>
  </si>
  <si>
    <t>Sherwin Williams (Proline Paints)</t>
  </si>
  <si>
    <t>Devoe Coatings</t>
  </si>
  <si>
    <t>Pervo Paint</t>
  </si>
  <si>
    <t>Euronavy</t>
  </si>
  <si>
    <t>Weatherman Products Inc.</t>
  </si>
  <si>
    <t>PPG Industries INC.</t>
  </si>
  <si>
    <t>Color</t>
  </si>
  <si>
    <t>Speciality Coatings &amp; Chemicals Inc.</t>
  </si>
  <si>
    <t>Glidden</t>
  </si>
  <si>
    <t>Hempel</t>
  </si>
  <si>
    <t>APCDName</t>
  </si>
  <si>
    <t>Manufacturer's Name</t>
  </si>
  <si>
    <t>AIR DRIED COATING</t>
  </si>
  <si>
    <t>VOC Limit g/l</t>
  </si>
  <si>
    <t>VOC Limit lbs/gal</t>
  </si>
  <si>
    <t>SPECIALTY COATING</t>
  </si>
  <si>
    <t>Description</t>
  </si>
  <si>
    <t>VOC Limit</t>
  </si>
  <si>
    <t>CATEGORY</t>
  </si>
  <si>
    <t>Paint Manufacturer</t>
  </si>
  <si>
    <t>Product Name</t>
  </si>
  <si>
    <t>As Applied VOC</t>
  </si>
  <si>
    <t>MixedDensity Lbs/Gal</t>
  </si>
  <si>
    <t>VOC Units</t>
  </si>
  <si>
    <t>lb/gal</t>
  </si>
  <si>
    <t>g/l</t>
  </si>
  <si>
    <t>Unit</t>
  </si>
  <si>
    <t>Composite Name</t>
  </si>
  <si>
    <t>APCD Marine Coating VOC Limits for Paints                           Source: Rule 67.18</t>
  </si>
  <si>
    <t>APCD Limits for Solvents Used in Marine Coating                           Source: Rule 67.18</t>
  </si>
  <si>
    <t>Type</t>
  </si>
  <si>
    <t>Surface Preparation</t>
  </si>
  <si>
    <t>Equipment Cleaning</t>
  </si>
  <si>
    <t>Initial Boiling Point</t>
  </si>
  <si>
    <t>Vapor Pressure</t>
  </si>
  <si>
    <t>Solvent Manufacturer Name</t>
  </si>
  <si>
    <t>Solvent Name</t>
  </si>
  <si>
    <t>Product ID</t>
  </si>
  <si>
    <t>VOC Content</t>
  </si>
  <si>
    <t xml:space="preserve">g/liter </t>
  </si>
  <si>
    <t>Vapor Pressure (mm/hg)</t>
  </si>
  <si>
    <t>Temperature Units</t>
  </si>
  <si>
    <t>F</t>
  </si>
  <si>
    <t>C</t>
  </si>
  <si>
    <t xml:space="preserve">C </t>
  </si>
  <si>
    <t>Solvent Used for:</t>
  </si>
  <si>
    <t>VOC Limit (g/L)</t>
  </si>
  <si>
    <t>Meets VOC Limit?</t>
  </si>
  <si>
    <t>Vapor Pressure Limit</t>
  </si>
  <si>
    <t>Meets Vapor Pressure Limit?</t>
  </si>
  <si>
    <t>Meets IBP Limit?</t>
  </si>
  <si>
    <t>IBP Limit (Degrees C)</t>
  </si>
  <si>
    <t>MASTER SOLVENT LIST</t>
  </si>
  <si>
    <t>MASTER PAINT PRODUCT LIST</t>
  </si>
  <si>
    <t>Application Method</t>
  </si>
  <si>
    <t>Brush/Roll</t>
  </si>
  <si>
    <t>Airless</t>
  </si>
  <si>
    <t>HVLP</t>
  </si>
  <si>
    <t>Conventional</t>
  </si>
  <si>
    <t>Control Method</t>
  </si>
  <si>
    <t>Shrouding</t>
  </si>
  <si>
    <t xml:space="preserve">Inside Tank </t>
  </si>
  <si>
    <t>Inside Ship</t>
  </si>
  <si>
    <t>None</t>
  </si>
  <si>
    <t>Month</t>
  </si>
  <si>
    <t>Jan</t>
  </si>
  <si>
    <t>Feb</t>
  </si>
  <si>
    <t>Mar</t>
  </si>
  <si>
    <t>Apr</t>
  </si>
  <si>
    <t>May</t>
  </si>
  <si>
    <t>Jun</t>
  </si>
  <si>
    <t>Jul</t>
  </si>
  <si>
    <t>Aug</t>
  </si>
  <si>
    <t>Sep</t>
  </si>
  <si>
    <t>Nov</t>
  </si>
  <si>
    <t>Oct</t>
  </si>
  <si>
    <t>Dec</t>
  </si>
  <si>
    <t>Facility</t>
  </si>
  <si>
    <t>NASSCO</t>
  </si>
  <si>
    <t>Northrup Grumman CMSD</t>
  </si>
  <si>
    <t>BAE</t>
  </si>
  <si>
    <t>NS North Island</t>
  </si>
  <si>
    <t>Gallons of Paint Applied</t>
  </si>
  <si>
    <t>Pounds of VOCs Emitted</t>
  </si>
  <si>
    <t>Coating Products Applied</t>
  </si>
  <si>
    <t>Boiling Point Unit</t>
  </si>
  <si>
    <t>Solvent Products Used</t>
  </si>
  <si>
    <t>Gallons of Solvent Issued</t>
  </si>
  <si>
    <t>Composite Solvent Name</t>
  </si>
  <si>
    <t>VOC g/l</t>
  </si>
  <si>
    <t>VOC (g/l)</t>
  </si>
  <si>
    <t>Density (lb/gal)</t>
  </si>
  <si>
    <t>Year</t>
  </si>
  <si>
    <t>Company Name</t>
  </si>
  <si>
    <t>Reporting Year:</t>
  </si>
  <si>
    <t>Reporting Month:</t>
  </si>
  <si>
    <t>Facility:</t>
  </si>
  <si>
    <t>Total VOCs</t>
  </si>
  <si>
    <t>lbs</t>
  </si>
  <si>
    <t>tons</t>
  </si>
  <si>
    <t>Contained Flushing: cleaning solvent is flushed or rinsed though equiment in a contained manner as described in 67.18(d)(3)(ii)</t>
  </si>
  <si>
    <t>Closed Container: equipment or parts are cleaned in a container which is only opened when being accessesed for adding, cleaning, or removing application equipment and parts are allowed to drain or drip prior to removal, as described in 67.18(d)(3)(iii)</t>
  </si>
  <si>
    <t>VOC Control for Equipment Cleaning Solvents</t>
  </si>
  <si>
    <t>Enclosed Parts Cleaning: a system is used that totally encloses the component parts being cleaned during the washing, rinsing, and draining process, as described in 67.18(d)(3)(i)</t>
  </si>
  <si>
    <t>Complies with Numeric Limits?</t>
  </si>
  <si>
    <t>Alt Compliance Needed?</t>
  </si>
  <si>
    <r>
      <t xml:space="preserve">Alternate Method of Compliance                                                     </t>
    </r>
    <r>
      <rPr>
        <i/>
        <sz val="12"/>
        <color indexed="8"/>
        <rFont val="Arial Narrow"/>
        <family val="2"/>
      </rPr>
      <t>(VOC reduction measures must be used for any equipment cleaning solvent NOT meeting numeric limits; see SDAPCD Rule 67.18 (D)(3).  If highlighted Orange, indicate method to be used)</t>
    </r>
  </si>
  <si>
    <t>AIR FLASKS (S-01)</t>
  </si>
  <si>
    <t>HEAT RESISTANT (S-04)</t>
  </si>
  <si>
    <t>HIGH TEMPERATURE (S-06)</t>
  </si>
  <si>
    <t>ANTENNA  (S-02)</t>
  </si>
  <si>
    <t>ANTIFOULANT (S-03)</t>
  </si>
  <si>
    <t>HIGH GLOSS (S-05)</t>
  </si>
  <si>
    <t>INORGANIC ZINC COATING (S-07)</t>
  </si>
  <si>
    <t>MIST COATING (S-09)</t>
  </si>
  <si>
    <t>NAVIGATIONAL AID SPECIALITY (S-10)</t>
  </si>
  <si>
    <t>RUBBER CAMOUFLAGE (S-16)</t>
  </si>
  <si>
    <t>SPECIAL MARKING COATING (S-18)</t>
  </si>
  <si>
    <t>SPECIALTY INTERIOR COATING (S-19)</t>
  </si>
  <si>
    <t>UNDERWATER WEAPONS SYSTEMS (S-21)</t>
  </si>
  <si>
    <t>HIGH SOLIDS EPOXY COATING (S-34 )</t>
  </si>
  <si>
    <t>LOW ACTIVATION INTERIOR COATING (S-36)</t>
  </si>
  <si>
    <t>IMPREGNATING SEALER (S-35)</t>
  </si>
  <si>
    <t>PRECONSTRUCTION ZINC PRIMER (S-38)</t>
  </si>
  <si>
    <t>MILITARY EXTERIOR TOPCOAT (S-08)</t>
  </si>
  <si>
    <t>ORGANIC ZINC COATING (S-12)</t>
  </si>
  <si>
    <t>PRETREATMENT WASH PRIMER (S-14)</t>
  </si>
  <si>
    <t>THERMOPLASTIC COATINGS (S-15)</t>
  </si>
  <si>
    <t>RADAR EXTERIOR TOPCOAT (S-39)</t>
  </si>
  <si>
    <t>SEALING COAT THERMAL SPRAY ALUM. (S-17)</t>
  </si>
  <si>
    <t>WOOD SEALER (S-40)</t>
  </si>
  <si>
    <t>TACK COATING (S-20)</t>
  </si>
  <si>
    <t>Mix Ratio: Parts A</t>
  </si>
  <si>
    <t>Mix Ratio: Parts B</t>
  </si>
  <si>
    <t>Specific Gravity</t>
  </si>
  <si>
    <t>Lbs/Gallon</t>
  </si>
  <si>
    <t>Density Units</t>
  </si>
  <si>
    <t>Density</t>
  </si>
  <si>
    <t>Expressed as:</t>
  </si>
  <si>
    <t xml:space="preserve">lb/gallon </t>
  </si>
  <si>
    <t>PART A</t>
  </si>
  <si>
    <t>Part B</t>
  </si>
  <si>
    <t>Product Code Part B</t>
  </si>
  <si>
    <t>Product Code Part A</t>
  </si>
  <si>
    <t>Date</t>
  </si>
  <si>
    <t>Vapor Pressure mm/hg</t>
  </si>
  <si>
    <r>
      <t xml:space="preserve">Initial boiling Point </t>
    </r>
    <r>
      <rPr>
        <b/>
        <sz val="11"/>
        <color indexed="8"/>
        <rFont val="TechnicBold"/>
        <charset val="2"/>
      </rPr>
      <t>°</t>
    </r>
    <r>
      <rPr>
        <b/>
        <sz val="11"/>
        <color indexed="8"/>
        <rFont val="Arial Narrow"/>
        <family val="2"/>
      </rPr>
      <t>C</t>
    </r>
  </si>
  <si>
    <t>MARINE COATING REPORTING FORM</t>
  </si>
  <si>
    <t>Address</t>
  </si>
  <si>
    <t>City</t>
  </si>
  <si>
    <t>Contact Person</t>
  </si>
  <si>
    <t>Zip Code</t>
  </si>
  <si>
    <t>Phone</t>
  </si>
  <si>
    <t>Title</t>
  </si>
  <si>
    <t>E-Mail</t>
  </si>
  <si>
    <t xml:space="preserve">Each entity performing Marine Coating Operations (as defined under San Diego Air Pollution Control District Rule 67.18) at Stationary Sources, is required to report the total amount of each coating product used to the Stationary (or Host) Facility monthly.  </t>
  </si>
  <si>
    <t>1)  Provide Identifying Information About the Company Applying the Paints or Coatings:</t>
  </si>
  <si>
    <t>Vessel Name</t>
  </si>
  <si>
    <t>Gallons of Solvent to Waste Disposal</t>
  </si>
  <si>
    <t>Report Certification:</t>
  </si>
  <si>
    <t>Name:</t>
  </si>
  <si>
    <t>Date:</t>
  </si>
  <si>
    <t>COATING PRODUCTS USED</t>
  </si>
  <si>
    <t>SOLVENT PRODUCTS USED</t>
  </si>
  <si>
    <t>NB Point Loma</t>
  </si>
  <si>
    <t>MCB Camp Pendleton</t>
  </si>
  <si>
    <t>NS San Diego  - 32nd Street</t>
  </si>
  <si>
    <t>Information Phone Number</t>
  </si>
  <si>
    <t>Reports Due by</t>
  </si>
  <si>
    <t>Submit Reports to</t>
  </si>
  <si>
    <t>619-544-7506</t>
  </si>
  <si>
    <r>
      <t>10</t>
    </r>
    <r>
      <rPr>
        <vertAlign val="superscript"/>
        <sz val="11"/>
        <color theme="1"/>
        <rFont val="Calibri"/>
        <family val="2"/>
        <scheme val="minor"/>
      </rPr>
      <t>th</t>
    </r>
    <r>
      <rPr>
        <sz val="11"/>
        <color theme="1"/>
        <rFont val="Calibri"/>
        <family val="2"/>
        <scheme val="minor"/>
      </rPr>
      <t xml:space="preserve"> of the month following the month when coating occurred</t>
    </r>
  </si>
  <si>
    <t xml:space="preserve"> envreports@nassco.com or fax to 619-744-1088</t>
  </si>
  <si>
    <t xml:space="preserve">I certify that this report contains an accurate and complete accounting of all marine coating activities performed by the above-listed company at the above-listed facility during the reporting month.  I further certify that the company listed above employs a system to verify the as-supplied VOC content of each batch of coating  used to ensure that the VOC content does not exceed the VOC limits established in San Diego Air Pollution Control District Rule 67.18 (and 40 CFR Part 63, where applicable).  I certify that no paint products were thinned and that the values shown above are an accurate representation of the as-applied VOC content of the products used. </t>
  </si>
  <si>
    <t>Prime</t>
  </si>
  <si>
    <t>Name of Company Perfoming Marine Coating:</t>
  </si>
  <si>
    <t xml:space="preserve">Total Gallons Used </t>
  </si>
  <si>
    <t>Name of Prime Contractor     (If Different From Above):</t>
  </si>
  <si>
    <t>AIR DRIED: NON-SKID (S-11 )</t>
  </si>
  <si>
    <t>DURAPLATE UHS Epoxy</t>
  </si>
  <si>
    <t>DURAPLATE UHS Primer</t>
  </si>
  <si>
    <t>F-111 Enamel MIL−DTL−15090D</t>
  </si>
  <si>
    <t>MACROPOXY 920 PRE-PRIME</t>
  </si>
  <si>
    <t>NOVAPLATE UHS Primer</t>
  </si>
  <si>
    <t>Seaguard 1000 Marine Enamel</t>
  </si>
  <si>
    <t>SEAGUARD 5000 HS</t>
  </si>
  <si>
    <t>TANKGUARD</t>
  </si>
  <si>
    <t>N41W101</t>
  </si>
  <si>
    <t>N41W100</t>
  </si>
  <si>
    <t>B62W210</t>
  </si>
  <si>
    <t>B62AW210</t>
  </si>
  <si>
    <t>B62H210</t>
  </si>
  <si>
    <t>N45A100</t>
  </si>
  <si>
    <t>N10G450</t>
  </si>
  <si>
    <t>N10A451</t>
  </si>
  <si>
    <t>B62W240</t>
  </si>
  <si>
    <t>B58T101</t>
  </si>
  <si>
    <t>B62A220</t>
  </si>
  <si>
    <t>B62H220</t>
  </si>
  <si>
    <t>N41B620</t>
  </si>
  <si>
    <t>N11W350</t>
  </si>
  <si>
    <t>N11W100</t>
  </si>
  <si>
    <t>B62V210</t>
  </si>
  <si>
    <t>B62G210</t>
  </si>
  <si>
    <t>N10V450</t>
  </si>
  <si>
    <t>N10V451</t>
  </si>
  <si>
    <t>B62V240</t>
  </si>
  <si>
    <t>B58V10</t>
  </si>
  <si>
    <t>N11V350</t>
  </si>
  <si>
    <t>N11V100</t>
  </si>
  <si>
    <t>White 27925</t>
  </si>
  <si>
    <t>Soft White 27880</t>
  </si>
  <si>
    <t>White w/Clear Hardener</t>
  </si>
  <si>
    <t>White w/Green Hardener</t>
  </si>
  <si>
    <t>Haze Gray</t>
  </si>
  <si>
    <t>Gold</t>
  </si>
  <si>
    <t>Light Gray</t>
  </si>
  <si>
    <t>Green</t>
  </si>
  <si>
    <t>Haze Grey</t>
  </si>
  <si>
    <t>White</t>
  </si>
  <si>
    <t>Transparent</t>
  </si>
  <si>
    <t>Buff</t>
  </si>
  <si>
    <t>Black</t>
  </si>
  <si>
    <t>OFF WHITE</t>
  </si>
  <si>
    <t>Facility Product ID</t>
  </si>
  <si>
    <t>Facility Product ID (Optional Alias)</t>
  </si>
  <si>
    <t>International Thinner</t>
  </si>
  <si>
    <t>GT 4637</t>
  </si>
  <si>
    <r>
      <rPr>
        <b/>
        <u/>
        <sz val="11"/>
        <color theme="1"/>
        <rFont val="Calibri"/>
        <family val="2"/>
        <scheme val="minor"/>
      </rPr>
      <t>2) Verify that all products to be used are on the approved MASTER Lists:</t>
    </r>
    <r>
      <rPr>
        <sz val="11"/>
        <color theme="1"/>
        <rFont val="Calibri"/>
        <family val="2"/>
        <scheme val="minor"/>
      </rPr>
      <t xml:space="preserve">   </t>
    </r>
    <r>
      <rPr>
        <i/>
        <sz val="11"/>
        <color theme="1"/>
        <rFont val="Calibri"/>
        <family val="2"/>
        <scheme val="minor"/>
      </rPr>
      <t xml:space="preserve">Each paint and solvent product proposed for use at a Stationary Source must be approved by that Facility's Environmental Engineering Department or Command </t>
    </r>
    <r>
      <rPr>
        <b/>
        <i/>
        <u/>
        <sz val="11"/>
        <color theme="1"/>
        <rFont val="Calibri"/>
        <family val="2"/>
        <scheme val="minor"/>
      </rPr>
      <t>BEFORE</t>
    </r>
    <r>
      <rPr>
        <i/>
        <sz val="11"/>
        <color theme="1"/>
        <rFont val="Calibri"/>
        <family val="2"/>
        <scheme val="minor"/>
      </rPr>
      <t xml:space="preserve"> the product can be used.  EACH company proposing to apply paints or coatings must follow the Stationary Sources Procedures for creating and maintaining MASTER Paint and Solvent Lists, which will be incorporated into the reporting spreadsheet.   </t>
    </r>
  </si>
  <si>
    <r>
      <rPr>
        <b/>
        <u/>
        <sz val="11"/>
        <color theme="1"/>
        <rFont val="Calibri"/>
        <family val="2"/>
        <scheme val="minor"/>
      </rPr>
      <t>3) Enter Paint and Solvent Usage Records:</t>
    </r>
    <r>
      <rPr>
        <sz val="11"/>
        <color theme="1"/>
        <rFont val="Calibri"/>
        <family val="2"/>
        <scheme val="minor"/>
      </rPr>
      <t xml:space="preserve"> </t>
    </r>
    <r>
      <rPr>
        <i/>
        <sz val="11"/>
        <color theme="1"/>
        <rFont val="Calibri"/>
        <family val="2"/>
        <scheme val="minor"/>
      </rPr>
      <t xml:space="preserve"> Using the pull-down lists, enter all Marine Coating (Paint) product usage on Tab 2 and all associated solvent usage on Tab #3.   Fill out each orange-shaded field.   Blue-shaded fields will be populated automatically.   A separate reporting sheet shall be completed and submitted for each separate facility  and vessel. </t>
    </r>
  </si>
  <si>
    <r>
      <rPr>
        <b/>
        <u/>
        <sz val="11"/>
        <color theme="1"/>
        <rFont val="Calibri"/>
        <family val="2"/>
        <scheme val="minor"/>
      </rPr>
      <t>4) Certify the contents of your report:</t>
    </r>
    <r>
      <rPr>
        <sz val="11"/>
        <color theme="1"/>
        <rFont val="Calibri"/>
        <family val="2"/>
        <scheme val="minor"/>
      </rPr>
      <t xml:space="preserve">  Complete the certification statement at the bottom of each usage reporting page</t>
    </r>
    <r>
      <rPr>
        <i/>
        <sz val="11"/>
        <color theme="1"/>
        <rFont val="Calibri"/>
        <family val="2"/>
        <scheme val="minor"/>
      </rPr>
      <t>.  Electronic signatures are acceptable.</t>
    </r>
  </si>
  <si>
    <r>
      <t>5</t>
    </r>
    <r>
      <rPr>
        <b/>
        <u/>
        <sz val="11"/>
        <color theme="1"/>
        <rFont val="Calibri"/>
        <family val="2"/>
        <scheme val="minor"/>
      </rPr>
      <t>) Submit Electronic Copy of Reporting Spreadsheet(s) to Host Facility:</t>
    </r>
    <r>
      <rPr>
        <sz val="11"/>
        <color theme="1"/>
        <rFont val="Calibri"/>
        <family val="2"/>
        <scheme val="minor"/>
      </rPr>
      <t xml:space="preserve">  </t>
    </r>
    <r>
      <rPr>
        <i/>
        <sz val="11"/>
        <color theme="1"/>
        <rFont val="Calibri"/>
        <family val="2"/>
        <scheme val="minor"/>
      </rPr>
      <t>By the 10th of the month, submit an electronic copy of the reporting spreadsheet to the host facility as per current routing instructions.  For more information, please contact the host facility's Environmental Department or Command as follows:</t>
    </r>
  </si>
  <si>
    <t>Name of Prime Contractor                                      (If Different From Above):</t>
  </si>
  <si>
    <t>American Safety Technologies</t>
  </si>
  <si>
    <t>MS-1600 LV FC</t>
  </si>
  <si>
    <t>MS116R</t>
  </si>
  <si>
    <t>MS-200 Color Topping</t>
  </si>
  <si>
    <t>MS201R</t>
  </si>
  <si>
    <t>MS203R</t>
  </si>
  <si>
    <t>MS205R</t>
  </si>
  <si>
    <t>MS207R</t>
  </si>
  <si>
    <t>MS-375G</t>
  </si>
  <si>
    <t>MS305R</t>
  </si>
  <si>
    <t>MS-400G</t>
  </si>
  <si>
    <t>MS402R</t>
  </si>
  <si>
    <t>MS-440G</t>
  </si>
  <si>
    <t>MS430R</t>
  </si>
  <si>
    <t>MS-5000G</t>
  </si>
  <si>
    <t>MS509R</t>
  </si>
  <si>
    <t>MS510R</t>
  </si>
  <si>
    <t>MS-7CZ</t>
  </si>
  <si>
    <t>MS700R</t>
  </si>
  <si>
    <t>MS703R</t>
  </si>
  <si>
    <t>MS720R</t>
  </si>
  <si>
    <t>MS721R</t>
  </si>
  <si>
    <t>MS722R</t>
  </si>
  <si>
    <t>AMERCOAT</t>
  </si>
  <si>
    <t>3279</t>
  </si>
  <si>
    <t>PSX 892HS</t>
  </si>
  <si>
    <t>PX892H-01 (0882)</t>
  </si>
  <si>
    <t>CARBOGUARD 825</t>
  </si>
  <si>
    <t>PLMSDS 104FAINL</t>
  </si>
  <si>
    <t>DEVCHEM</t>
  </si>
  <si>
    <t>253B2750</t>
  </si>
  <si>
    <t>253B3750</t>
  </si>
  <si>
    <t>EURO-Basic 301K</t>
  </si>
  <si>
    <t>N02MILK63</t>
  </si>
  <si>
    <t>N02MILK83</t>
  </si>
  <si>
    <t>EURO-Basic 301S</t>
  </si>
  <si>
    <t>NO2MILS04</t>
  </si>
  <si>
    <t>EURO-Basic ES301K</t>
  </si>
  <si>
    <t>N02MILK05</t>
  </si>
  <si>
    <t>N02MILK12</t>
  </si>
  <si>
    <t>EURO-Basic ES301S</t>
  </si>
  <si>
    <t>N02MILS05</t>
  </si>
  <si>
    <t>EURO-basic ES301S</t>
  </si>
  <si>
    <t>N02MILS63</t>
  </si>
  <si>
    <t>Anti-Condens 617US</t>
  </si>
  <si>
    <t>617US10000</t>
  </si>
  <si>
    <t>FORMULA 121A</t>
  </si>
  <si>
    <t>4050, MIL-P-15931F</t>
  </si>
  <si>
    <t>FORMULA 129A</t>
  </si>
  <si>
    <t>4054, MIL-P-15931F</t>
  </si>
  <si>
    <t>FORMULA 150</t>
  </si>
  <si>
    <t>5747</t>
  </si>
  <si>
    <t xml:space="preserve">FORMULA 151 </t>
  </si>
  <si>
    <t>5749</t>
  </si>
  <si>
    <t>FORMULA 152</t>
  </si>
  <si>
    <t>5753</t>
  </si>
  <si>
    <t>FORMULA 153</t>
  </si>
  <si>
    <t>5755</t>
  </si>
  <si>
    <t>INTERBOND 808</t>
  </si>
  <si>
    <t>KRA850</t>
  </si>
  <si>
    <t>INTERBOND 998</t>
  </si>
  <si>
    <t>KRA920</t>
  </si>
  <si>
    <t>KRA922</t>
  </si>
  <si>
    <t>KRA924</t>
  </si>
  <si>
    <t>KRA925</t>
  </si>
  <si>
    <t>INTERCLENE 245 NA</t>
  </si>
  <si>
    <t>BRA 570</t>
  </si>
  <si>
    <t>INTERCRYL 520</t>
  </si>
  <si>
    <t>52093</t>
  </si>
  <si>
    <t>Intercryl 588</t>
  </si>
  <si>
    <t>WDA586</t>
  </si>
  <si>
    <t>INTERFINE 979</t>
  </si>
  <si>
    <t>SYA044</t>
  </si>
  <si>
    <t>INTERGARD 264</t>
  </si>
  <si>
    <t>FPD052</t>
  </si>
  <si>
    <t>FPJ034</t>
  </si>
  <si>
    <t>FPL274</t>
  </si>
  <si>
    <t>FPY999</t>
  </si>
  <si>
    <t>INTERGARD 403</t>
  </si>
  <si>
    <t>KBA400</t>
  </si>
  <si>
    <t>KBA401</t>
  </si>
  <si>
    <t>KBA402</t>
  </si>
  <si>
    <t>INTERGARD 621</t>
  </si>
  <si>
    <t>EK5040H</t>
  </si>
  <si>
    <t>INTERGARD 631</t>
  </si>
  <si>
    <t>EK6312A</t>
  </si>
  <si>
    <t>INTERGARD 755</t>
  </si>
  <si>
    <t>ESA011</t>
  </si>
  <si>
    <t>ESA044</t>
  </si>
  <si>
    <t>ESY999</t>
  </si>
  <si>
    <t>INTERLAC 1</t>
  </si>
  <si>
    <t>45587A</t>
  </si>
  <si>
    <t>INTERLAC 2</t>
  </si>
  <si>
    <t>45590</t>
  </si>
  <si>
    <t>45672</t>
  </si>
  <si>
    <t>INTERLAC 537 DODE24607</t>
  </si>
  <si>
    <t>5347</t>
  </si>
  <si>
    <t>5356</t>
  </si>
  <si>
    <t>INTERLAC 665</t>
  </si>
  <si>
    <t>CLB000</t>
  </si>
  <si>
    <t>CLK724</t>
  </si>
  <si>
    <t>CLY999</t>
  </si>
  <si>
    <t>INTERLINE 604</t>
  </si>
  <si>
    <t>THA660</t>
  </si>
  <si>
    <t>THA661</t>
  </si>
  <si>
    <t>THA664</t>
  </si>
  <si>
    <t>INTERLINE 624</t>
  </si>
  <si>
    <t>THA 626</t>
  </si>
  <si>
    <t>THA623</t>
  </si>
  <si>
    <t>THA625</t>
  </si>
  <si>
    <t>Interline 783</t>
  </si>
  <si>
    <t>THA 782</t>
  </si>
  <si>
    <t>THA 783</t>
  </si>
  <si>
    <t>THA 787</t>
  </si>
  <si>
    <t>INTERLINE 850</t>
  </si>
  <si>
    <t>TLA850</t>
  </si>
  <si>
    <t>TLA851</t>
  </si>
  <si>
    <t>TLA852</t>
  </si>
  <si>
    <t>INTERLINE 925</t>
  </si>
  <si>
    <t>THA125</t>
  </si>
  <si>
    <t>INTERPLUS 80</t>
  </si>
  <si>
    <t>QMA044</t>
  </si>
  <si>
    <t>INTERSHIELD 300HS</t>
  </si>
  <si>
    <t>ENA380</t>
  </si>
  <si>
    <t>ENA381</t>
  </si>
  <si>
    <t>INTERSHIELD 300V</t>
  </si>
  <si>
    <t>ENA310</t>
  </si>
  <si>
    <t>ENA311</t>
  </si>
  <si>
    <t>INTERSHIELD 456</t>
  </si>
  <si>
    <t>EGA600</t>
  </si>
  <si>
    <t>EGA602</t>
  </si>
  <si>
    <t>INTERSHIELD 556</t>
  </si>
  <si>
    <t>PRA561</t>
  </si>
  <si>
    <t>INTERSHIELD 6G</t>
  </si>
  <si>
    <t>EGA650</t>
  </si>
  <si>
    <t>Interspeed 5640</t>
  </si>
  <si>
    <t>BZA645</t>
  </si>
  <si>
    <t>INTERSPEED 5640</t>
  </si>
  <si>
    <t>BZA646</t>
  </si>
  <si>
    <t>INTERSPEED 640</t>
  </si>
  <si>
    <t>BRA640</t>
  </si>
  <si>
    <t>BRA642</t>
  </si>
  <si>
    <t>INTERTHANE 990</t>
  </si>
  <si>
    <t>PH80317</t>
  </si>
  <si>
    <t>PHA011</t>
  </si>
  <si>
    <t>PHA033</t>
  </si>
  <si>
    <t>PHA044</t>
  </si>
  <si>
    <t>PHA055</t>
  </si>
  <si>
    <t>PHA066</t>
  </si>
  <si>
    <t>PHB000</t>
  </si>
  <si>
    <t>PHC287</t>
  </si>
  <si>
    <t>PHY999</t>
  </si>
  <si>
    <t>INTERTHANE 990HS</t>
  </si>
  <si>
    <t>99059A</t>
  </si>
  <si>
    <t>INTERTUF 262</t>
  </si>
  <si>
    <t>KH80353</t>
  </si>
  <si>
    <t>KHA011</t>
  </si>
  <si>
    <t>KHA044</t>
  </si>
  <si>
    <t>KHA300</t>
  </si>
  <si>
    <t>KHA302</t>
  </si>
  <si>
    <t>KHA304</t>
  </si>
  <si>
    <t>KHA305</t>
  </si>
  <si>
    <t>KHX69Y</t>
  </si>
  <si>
    <t>INTERZINC 22HS</t>
  </si>
  <si>
    <t>QH5055H</t>
  </si>
  <si>
    <t>INTERZONE 1000</t>
  </si>
  <si>
    <t>EPA 399</t>
  </si>
  <si>
    <t>PX892H-9</t>
  </si>
  <si>
    <t>F-150  Type IV, MIL-DTL-24441/29A</t>
  </si>
  <si>
    <t>F-150 Type III, MIL-DTL-24441/20A</t>
  </si>
  <si>
    <t>N10G350</t>
  </si>
  <si>
    <t>F-151  Type IV, MIL-DTL-24441/30A</t>
  </si>
  <si>
    <t>F-151 Type III, MIL-DTL-24441/21A</t>
  </si>
  <si>
    <t>N10A351</t>
  </si>
  <si>
    <t>F-152 Type III, MIL-DTL-24441/22A</t>
  </si>
  <si>
    <t>N10W352</t>
  </si>
  <si>
    <t>N10W452</t>
  </si>
  <si>
    <t>F-153 Type III, MIL-DTL-24441D/23A</t>
  </si>
  <si>
    <t>N10A353</t>
  </si>
  <si>
    <t>F-154 Type III, MIL-DTL-24441/24A</t>
  </si>
  <si>
    <t>N10A354</t>
  </si>
  <si>
    <t>Flat Alkyd</t>
  </si>
  <si>
    <t>0104-00</t>
  </si>
  <si>
    <t>N10R456</t>
  </si>
  <si>
    <t>N41 Series (DOD-E-24607A)</t>
  </si>
  <si>
    <t>N41A100</t>
  </si>
  <si>
    <t>N41G100</t>
  </si>
  <si>
    <t>N41L101</t>
  </si>
  <si>
    <t>N41L102</t>
  </si>
  <si>
    <t>Prothane</t>
  </si>
  <si>
    <t>4800A</t>
  </si>
  <si>
    <t>N11A100</t>
  </si>
  <si>
    <t>N11G100</t>
  </si>
  <si>
    <t>N11R100</t>
  </si>
  <si>
    <t>MS192H</t>
  </si>
  <si>
    <t>MS218H</t>
  </si>
  <si>
    <t>MS318H</t>
  </si>
  <si>
    <t>MS490H</t>
  </si>
  <si>
    <t>MS510H</t>
  </si>
  <si>
    <t>MS-704H</t>
  </si>
  <si>
    <t>MS720H</t>
  </si>
  <si>
    <t>PLMSDS 104FB1NL</t>
  </si>
  <si>
    <t>253C0980</t>
  </si>
  <si>
    <t>N02CA301K</t>
  </si>
  <si>
    <t>N02CA301S</t>
  </si>
  <si>
    <t>5748</t>
  </si>
  <si>
    <t>5754</t>
  </si>
  <si>
    <t>KRA855</t>
  </si>
  <si>
    <t>KRA923</t>
  </si>
  <si>
    <t>SYA056</t>
  </si>
  <si>
    <t>FPA327</t>
  </si>
  <si>
    <t>KBA403</t>
  </si>
  <si>
    <t>EBA744</t>
  </si>
  <si>
    <t>EB0294A</t>
  </si>
  <si>
    <t>ESA103</t>
  </si>
  <si>
    <t>THA665</t>
  </si>
  <si>
    <t>THA627</t>
  </si>
  <si>
    <t>THA 785</t>
  </si>
  <si>
    <t>TLA856</t>
  </si>
  <si>
    <t>THA126</t>
  </si>
  <si>
    <t>I012I282</t>
  </si>
  <si>
    <t>ENA383</t>
  </si>
  <si>
    <t>ENA313</t>
  </si>
  <si>
    <t>EGA601</t>
  </si>
  <si>
    <t>PRA562</t>
  </si>
  <si>
    <t>EGA 651</t>
  </si>
  <si>
    <t>PHA046</t>
  </si>
  <si>
    <t>990B</t>
  </si>
  <si>
    <t>KHA062</t>
  </si>
  <si>
    <t>QH5056H</t>
  </si>
  <si>
    <t>EPA489</t>
  </si>
  <si>
    <t>N10V350</t>
  </si>
  <si>
    <t>N10V351</t>
  </si>
  <si>
    <t>N10V456</t>
  </si>
  <si>
    <t>4800B</t>
  </si>
  <si>
    <t>N11V103</t>
  </si>
  <si>
    <t>N11V101</t>
  </si>
  <si>
    <t>DK Gray</t>
  </si>
  <si>
    <t>Yellow</t>
  </si>
  <si>
    <t>Red</t>
  </si>
  <si>
    <t>Grey</t>
  </si>
  <si>
    <t>Dark Gray</t>
  </si>
  <si>
    <t>Dark Grey</t>
  </si>
  <si>
    <t>Dark Grey 36076</t>
  </si>
  <si>
    <t>Deck Grey</t>
  </si>
  <si>
    <t>Buff (AST)</t>
  </si>
  <si>
    <t>Gray</t>
  </si>
  <si>
    <t>Aluminum</t>
  </si>
  <si>
    <t>High Build Epoxy Primer</t>
  </si>
  <si>
    <t>Tank Gray</t>
  </si>
  <si>
    <t>Off-White</t>
  </si>
  <si>
    <t>Red 20109</t>
  </si>
  <si>
    <t>Green 24272</t>
  </si>
  <si>
    <t>White 27886</t>
  </si>
  <si>
    <t>Light Gray 26622</t>
  </si>
  <si>
    <t>Haze Grey 26270</t>
  </si>
  <si>
    <t>Off-white</t>
  </si>
  <si>
    <t>Terra Red</t>
  </si>
  <si>
    <t>Ultra Deep Base</t>
  </si>
  <si>
    <t>Light Base</t>
  </si>
  <si>
    <t>Ultra-D Base</t>
  </si>
  <si>
    <t>F-124 Soft White</t>
  </si>
  <si>
    <t>F-124 Bulkhead Gray</t>
  </si>
  <si>
    <t>Storm Gray</t>
  </si>
  <si>
    <t>Pink Primer</t>
  </si>
  <si>
    <t>Bronze</t>
  </si>
  <si>
    <t>Silver</t>
  </si>
  <si>
    <t>Orange</t>
  </si>
  <si>
    <t>Buff Primer</t>
  </si>
  <si>
    <t>Deep Base</t>
  </si>
  <si>
    <t>Signal Red</t>
  </si>
  <si>
    <t>LIGHT BASE</t>
  </si>
  <si>
    <t>Reddish Grey</t>
  </si>
  <si>
    <t>Bulkhead Gray 26307</t>
  </si>
  <si>
    <t>Pastel Green 24585</t>
  </si>
  <si>
    <t>Pastel Blue 25526</t>
  </si>
  <si>
    <t>Blue 35044</t>
  </si>
  <si>
    <t>Gloss</t>
  </si>
  <si>
    <t>Matte Green</t>
  </si>
  <si>
    <t>Lacquer Wash</t>
  </si>
  <si>
    <t>201-X</t>
  </si>
  <si>
    <t>Number 8 Thinner Expoxy Reducer</t>
  </si>
  <si>
    <t>No. 8</t>
  </si>
  <si>
    <t>Number 5 E Thinner Alcohol</t>
  </si>
  <si>
    <t>No. 5</t>
  </si>
  <si>
    <t>40/60 MEK/MIBK Wipe Solvent</t>
  </si>
  <si>
    <t>Methyl Amyl Ketone</t>
  </si>
  <si>
    <t>R6K30</t>
  </si>
  <si>
    <t>INTERNATIONAL 950 CLEANER</t>
  </si>
  <si>
    <t>GMA571</t>
  </si>
  <si>
    <t>YES</t>
  </si>
  <si>
    <t>Belzona Inc</t>
  </si>
  <si>
    <t>MS-8CZ LT</t>
  </si>
  <si>
    <t>4311 Magma CR1</t>
  </si>
  <si>
    <t>3206/1283-1285</t>
  </si>
  <si>
    <t>5811 Immersion Grade</t>
  </si>
  <si>
    <t>0305/1421</t>
  </si>
  <si>
    <t>KRA853</t>
  </si>
  <si>
    <t>Interfine 979SG</t>
  </si>
  <si>
    <t>SYA200</t>
  </si>
  <si>
    <t>INTERPLATE 997 Nippe Ceramo</t>
  </si>
  <si>
    <t>NQA993</t>
  </si>
  <si>
    <t>INTERPLATE ZERO Liquid Binder</t>
  </si>
  <si>
    <t>ZER000</t>
  </si>
  <si>
    <t>KHA303</t>
  </si>
  <si>
    <t>MICRON CSC Antifouling</t>
  </si>
  <si>
    <t>Y5584</t>
  </si>
  <si>
    <t>Pacifica</t>
  </si>
  <si>
    <t>YBA168</t>
  </si>
  <si>
    <t>B62L210</t>
  </si>
  <si>
    <t>F-152 Type IV, MIL-DTL-24441/31A</t>
  </si>
  <si>
    <t>F-156 Type IV, MIL-DTL-24441/35A</t>
  </si>
  <si>
    <t>Fast-Clad ER</t>
  </si>
  <si>
    <t>B62AV230</t>
  </si>
  <si>
    <t>B62L230</t>
  </si>
  <si>
    <t>B62W230</t>
  </si>
  <si>
    <t>N40 Series (MIL-PRF-24635D, Type II)</t>
  </si>
  <si>
    <t>N40A203</t>
  </si>
  <si>
    <t>N40A400</t>
  </si>
  <si>
    <t>F-424-DD</t>
  </si>
  <si>
    <t>NOVAPLATE UHS Epoxy</t>
  </si>
  <si>
    <t>B62L220</t>
  </si>
  <si>
    <t>B62W220</t>
  </si>
  <si>
    <t>Polysiloxane XLE-80</t>
  </si>
  <si>
    <t>B80W800</t>
  </si>
  <si>
    <t>Polysiloxane XLE-80 HAPS Free</t>
  </si>
  <si>
    <t>B80AW650</t>
  </si>
  <si>
    <t>SEAGUARD 1000 Marine Enamel</t>
  </si>
  <si>
    <t>N41R621</t>
  </si>
  <si>
    <t>N41W611</t>
  </si>
  <si>
    <t>N11A350</t>
  </si>
  <si>
    <t>N11R350</t>
  </si>
  <si>
    <t>SEAGUARD Ablative Antifoulant</t>
  </si>
  <si>
    <t>P30BQ12</t>
  </si>
  <si>
    <t>P30RQ10</t>
  </si>
  <si>
    <t>SEAGUARD Heavy Metal Free Antifoulant</t>
  </si>
  <si>
    <t>N51B301</t>
  </si>
  <si>
    <t>3306/1284</t>
  </si>
  <si>
    <t>0405/1422</t>
  </si>
  <si>
    <t>NQA997</t>
  </si>
  <si>
    <t>ZER001</t>
  </si>
  <si>
    <t>B62AV210</t>
  </si>
  <si>
    <t>B62V230</t>
  </si>
  <si>
    <t>B80V800</t>
  </si>
  <si>
    <t>B80V600</t>
  </si>
  <si>
    <t>Red or Grey</t>
  </si>
  <si>
    <t>Beige or Black</t>
  </si>
  <si>
    <t>Shark White</t>
  </si>
  <si>
    <t>OAP Blue w/clear hardener</t>
  </si>
  <si>
    <t>White w/Grey Hardener</t>
  </si>
  <si>
    <t>OAP Blue</t>
  </si>
  <si>
    <t>DD Base (Deep Base, Tinted)</t>
  </si>
  <si>
    <t>Safety Red</t>
  </si>
  <si>
    <t>K27 Retarder/Thinner</t>
  </si>
  <si>
    <t>530-8663</t>
  </si>
  <si>
    <t>Corothane Zinc Primer</t>
  </si>
  <si>
    <t>B65GWJ11</t>
  </si>
  <si>
    <t>THA 788</t>
  </si>
  <si>
    <t>Terracotta Red</t>
  </si>
  <si>
    <t>Amercoat 235</t>
  </si>
  <si>
    <t>AT-235-219</t>
  </si>
  <si>
    <t>AT23572G</t>
  </si>
  <si>
    <t>AT235-B</t>
  </si>
  <si>
    <t>Gray Ral</t>
  </si>
  <si>
    <t>Oxide Red</t>
  </si>
  <si>
    <t>GTA 220 Thinner</t>
  </si>
  <si>
    <t>GTA 220</t>
  </si>
  <si>
    <t>PSX 700 Resin</t>
  </si>
  <si>
    <t>PX7009 (0882)</t>
  </si>
  <si>
    <t>All</t>
  </si>
  <si>
    <t>Foster Products Corp</t>
  </si>
  <si>
    <t>Foamseal Sealant</t>
  </si>
  <si>
    <t>30-45N</t>
  </si>
  <si>
    <t>ABC3 Marine Antifouling (Type 223)</t>
  </si>
  <si>
    <t>AT223-9</t>
  </si>
  <si>
    <t>Fast-Clad Brush Grade Epoxy</t>
  </si>
  <si>
    <t>B62AV240</t>
  </si>
  <si>
    <t>White (or Tinted)</t>
  </si>
  <si>
    <t>N40W201</t>
  </si>
  <si>
    <t>A W  Chesterton Company</t>
  </si>
  <si>
    <t>ARC855N</t>
  </si>
  <si>
    <t>3240AG</t>
  </si>
  <si>
    <t>3248AB</t>
  </si>
  <si>
    <t>3240B</t>
  </si>
  <si>
    <t>Semi Gloss Blue White</t>
  </si>
  <si>
    <t>Blue</t>
  </si>
  <si>
    <t>AMERCOAT 236</t>
  </si>
  <si>
    <t>INTERGARD 403 IMO</t>
  </si>
  <si>
    <t>KBA 402</t>
  </si>
  <si>
    <t>KBA 406</t>
  </si>
  <si>
    <t>Light Red</t>
  </si>
  <si>
    <t>N40 Series (MIL-PRF-24635E, Type II)</t>
  </si>
  <si>
    <t>Amercoat 238</t>
  </si>
  <si>
    <t>AT238-28</t>
  </si>
  <si>
    <t>Amercoat 240</t>
  </si>
  <si>
    <t>AT240-126/05</t>
  </si>
  <si>
    <t>Amercoat 385</t>
  </si>
  <si>
    <t>AT385-1</t>
  </si>
  <si>
    <t>AT238-B</t>
  </si>
  <si>
    <t>AT240LT-B</t>
  </si>
  <si>
    <t>AT385-B/55</t>
  </si>
  <si>
    <t>N41 Series (TPD-24607) Chlorinated Alkyd</t>
  </si>
  <si>
    <t>N41W200</t>
  </si>
  <si>
    <t>Proline Deluxe Marine Enamel</t>
  </si>
  <si>
    <t>1000-29</t>
  </si>
  <si>
    <t>1000-30</t>
  </si>
  <si>
    <t>1000-42</t>
  </si>
  <si>
    <t>Semigloss Soft White</t>
  </si>
  <si>
    <t>Marine Fire Red</t>
  </si>
  <si>
    <t>Medium Green</t>
  </si>
  <si>
    <t>Medium Yellow</t>
  </si>
  <si>
    <t>Proline F-424-DD Chlorinated Alkyd Enamel</t>
  </si>
  <si>
    <t>Acetone (100%)</t>
  </si>
  <si>
    <t>VOC Exempt Compound</t>
  </si>
  <si>
    <t>Various Manufacturers</t>
  </si>
  <si>
    <t>PSX 700SG Siloxane Coating</t>
  </si>
  <si>
    <t>PX700SG2</t>
  </si>
  <si>
    <t>PX700-B/01</t>
  </si>
  <si>
    <t>KRA 921</t>
  </si>
  <si>
    <t>Light Grey</t>
  </si>
  <si>
    <t>N40 Series (MIL24635C, Type II)</t>
  </si>
  <si>
    <t>N40N201</t>
  </si>
  <si>
    <t>Brown Semi-Gloss</t>
  </si>
  <si>
    <t>Soft White</t>
  </si>
  <si>
    <t>AT240-20/TT</t>
  </si>
  <si>
    <t>AT240-B</t>
  </si>
  <si>
    <t>Haze Grey (26270)</t>
  </si>
  <si>
    <t>Armor Guard</t>
  </si>
  <si>
    <t>NON-SKID</t>
  </si>
  <si>
    <t>AG-16120NS</t>
  </si>
  <si>
    <t>Surface Guard</t>
  </si>
  <si>
    <t>AG-16120</t>
  </si>
  <si>
    <t>Shop Primer ZS 15890</t>
  </si>
  <si>
    <t>ZS 15890</t>
  </si>
  <si>
    <t>ZS 99751</t>
  </si>
  <si>
    <t>INTERGARD 5400</t>
  </si>
  <si>
    <t>GMA540</t>
  </si>
  <si>
    <t>AT240-266</t>
  </si>
  <si>
    <t>Light Gray 2973</t>
  </si>
  <si>
    <t>AT240-35/05</t>
  </si>
  <si>
    <t>Off White</t>
  </si>
  <si>
    <t>AT240-72/5D</t>
  </si>
  <si>
    <t>Fast Clad Epoxy Primer</t>
  </si>
  <si>
    <t>B62L245</t>
  </si>
  <si>
    <t>B62V245</t>
  </si>
  <si>
    <t>1000-26</t>
  </si>
  <si>
    <t>Royal Blue</t>
  </si>
  <si>
    <t>1000-00</t>
  </si>
  <si>
    <t>1000-10</t>
  </si>
  <si>
    <t>1000-19</t>
  </si>
  <si>
    <t>Bright Yellow</t>
  </si>
  <si>
    <t>1000-20</t>
  </si>
  <si>
    <t>1000-25</t>
  </si>
  <si>
    <t>Bright Blue</t>
  </si>
  <si>
    <t>1000-DD</t>
  </si>
  <si>
    <t>Ultra Deep Tint Base</t>
  </si>
  <si>
    <t>INTERGARD 5377</t>
  </si>
  <si>
    <t>HNA578</t>
  </si>
  <si>
    <t>Stic-Adhesive Products</t>
  </si>
  <si>
    <t>Formula 150 Type IV</t>
  </si>
  <si>
    <t>2441D3</t>
  </si>
  <si>
    <t>F-155 Type IV, MIL-DTL-24441D/34B</t>
  </si>
  <si>
    <t>N10A455</t>
  </si>
  <si>
    <t>HNA573</t>
  </si>
  <si>
    <t>24441D3</t>
  </si>
  <si>
    <t>Red Oxide</t>
  </si>
  <si>
    <t>Ellis Paint Company</t>
  </si>
  <si>
    <t>80/20 Zero VOC Exempt Solvent</t>
  </si>
  <si>
    <t>80/20</t>
  </si>
  <si>
    <t>American Safety Technologies/ITW</t>
  </si>
  <si>
    <t>S-31 Thinner</t>
  </si>
  <si>
    <t>MS910S</t>
  </si>
  <si>
    <t>Number 27 E  Paint Thinner (Mineral Spirits)</t>
  </si>
  <si>
    <t>Amercoat 3234</t>
  </si>
  <si>
    <t>AT3234421</t>
  </si>
  <si>
    <t>NCP Coatings Inc</t>
  </si>
  <si>
    <t>LSA Acrylic Emulsion Type II, Class 2 (MIL-PRF-247</t>
  </si>
  <si>
    <t>N-6975</t>
  </si>
  <si>
    <t>Dynaspec 340 (MIL-PRF-24635E) Type II, Class 2</t>
  </si>
  <si>
    <t>N-5669</t>
  </si>
  <si>
    <t>Amercoat 240LT Resin</t>
  </si>
  <si>
    <t>AT240LT-72</t>
  </si>
  <si>
    <t>HEMPADUR MASTIC45889</t>
  </si>
  <si>
    <t>45889</t>
  </si>
  <si>
    <t>95884</t>
  </si>
  <si>
    <t>Pastel Blue (F/S 25526)</t>
  </si>
  <si>
    <t>White (27886)</t>
  </si>
  <si>
    <t>STIC-KOTE Chlorinated Alkyd Resin</t>
  </si>
  <si>
    <t>24607B</t>
  </si>
  <si>
    <t>White Semigloss</t>
  </si>
  <si>
    <t>AT240-275</t>
  </si>
  <si>
    <t>INTERGARD 822</t>
  </si>
  <si>
    <t>EAA200</t>
  </si>
  <si>
    <t>SHERCRYL</t>
  </si>
  <si>
    <t>B66R300</t>
  </si>
  <si>
    <t>EAA201</t>
  </si>
  <si>
    <t>Dark Grey (2968)</t>
  </si>
  <si>
    <t>GTA 840 Thinner</t>
  </si>
  <si>
    <t>GTA 840</t>
  </si>
  <si>
    <t>TT-P-28G Aluminum Heat Resistant</t>
  </si>
  <si>
    <t>N43S100</t>
  </si>
  <si>
    <t>Intershield 259</t>
  </si>
  <si>
    <t>PRA250</t>
  </si>
  <si>
    <t>PRA251</t>
  </si>
  <si>
    <t>1321 Ceramic S-Metal</t>
  </si>
  <si>
    <t>1004/0947/-/01</t>
  </si>
  <si>
    <t>1341 (SUPERMETALGLIDE) Base</t>
  </si>
  <si>
    <t>1004/1035/-/01</t>
  </si>
  <si>
    <t>1111 (SUPER METAL)</t>
  </si>
  <si>
    <t>1004/0866/-</t>
  </si>
  <si>
    <t>TT-P-645B Primer</t>
  </si>
  <si>
    <t>N42Y100</t>
  </si>
  <si>
    <t>INTERLAC 2V</t>
  </si>
  <si>
    <t>CEA251</t>
  </si>
  <si>
    <t>CEA250</t>
  </si>
  <si>
    <t>1101/0978/-/01</t>
  </si>
  <si>
    <t>1001/1336/01</t>
  </si>
  <si>
    <t>1104/0180/-</t>
  </si>
  <si>
    <t>Gray or Blue</t>
  </si>
  <si>
    <t>F.84 Yellow</t>
  </si>
  <si>
    <t>Durant Performance Coatings</t>
  </si>
  <si>
    <t>Farwest Paint Manufacturing</t>
  </si>
  <si>
    <t>Davis Paint Company</t>
  </si>
  <si>
    <t>MS704R</t>
  </si>
  <si>
    <t>N40R100</t>
  </si>
  <si>
    <t>N40A200</t>
  </si>
  <si>
    <t>Recoatable Epoxy Primer</t>
  </si>
  <si>
    <t>B67H5</t>
  </si>
  <si>
    <t>B80T804</t>
  </si>
  <si>
    <t>N40 Series (MIL-PR24635EE, Type II)</t>
  </si>
  <si>
    <t>N40H102</t>
  </si>
  <si>
    <t>N40LB300</t>
  </si>
  <si>
    <t>N40TB100</t>
  </si>
  <si>
    <t>Exterior Alkyd Enamel</t>
  </si>
  <si>
    <t>453743</t>
  </si>
  <si>
    <t>158882</t>
  </si>
  <si>
    <t>Zinc-Molybdate Primer, Formula 84</t>
  </si>
  <si>
    <t>TT-P645B</t>
  </si>
  <si>
    <t>Dynaspec 340-2-A (MIL-PRF-24635E) Type II, Class 2</t>
  </si>
  <si>
    <t>N-4487</t>
  </si>
  <si>
    <t>N-5112</t>
  </si>
  <si>
    <t>Dynaspec 340-2-B (MIL-PRF-24635E) Type II, Class 2</t>
  </si>
  <si>
    <t>N-6605</t>
  </si>
  <si>
    <t>Acrylic Emulsion Enamel (MIL-PRF-24763B)</t>
  </si>
  <si>
    <t>N-6810</t>
  </si>
  <si>
    <t>Semi-Gloss Equipment Enamel (MIL-DTL-15090D)</t>
  </si>
  <si>
    <t>6F266</t>
  </si>
  <si>
    <t>PSX 700 Siloxane Coating</t>
  </si>
  <si>
    <t>PX700T4A</t>
  </si>
  <si>
    <t>PX700T5C</t>
  </si>
  <si>
    <t>PX70092</t>
  </si>
  <si>
    <t>DUR-A-PLEX</t>
  </si>
  <si>
    <t>Ultra 900</t>
  </si>
  <si>
    <t>MS790H</t>
  </si>
  <si>
    <t>B67VJ5</t>
  </si>
  <si>
    <t>Lt Gray</t>
  </si>
  <si>
    <t>Gloss Red</t>
  </si>
  <si>
    <t>Semi-Gloss Haze Gray 26270</t>
  </si>
  <si>
    <t>Tan/Buff (Part G)</t>
  </si>
  <si>
    <t>Gloss Tan (10324)</t>
  </si>
  <si>
    <t>Neutral Tint Base</t>
  </si>
  <si>
    <t>Gold 17403</t>
  </si>
  <si>
    <t>Yellow 13538</t>
  </si>
  <si>
    <t>LSA Haze Grey 26270</t>
  </si>
  <si>
    <t>LSA White</t>
  </si>
  <si>
    <t>All Colors</t>
  </si>
  <si>
    <t>Gray (AST)</t>
  </si>
  <si>
    <t>Conchemco, LTD</t>
  </si>
  <si>
    <t>THINNER 25</t>
  </si>
  <si>
    <t>THINNER 33</t>
  </si>
  <si>
    <t>INTERPLUS 634</t>
  </si>
  <si>
    <t>Mineral Spirits</t>
  </si>
  <si>
    <t>VM&amp;P Naphtha</t>
  </si>
  <si>
    <t>R1K4</t>
  </si>
  <si>
    <t>T1221</t>
  </si>
  <si>
    <t>(GMA634)</t>
  </si>
  <si>
    <t>Dynaspec 340-1-A (MIL-PRF-2635E) Type II, Class 1</t>
  </si>
  <si>
    <t>N-5349</t>
  </si>
  <si>
    <t>TT-P-28H High Temperature Aluminum</t>
  </si>
  <si>
    <t>N-6974</t>
  </si>
  <si>
    <t>Dynaspec 250-2-B (MIL-PRF-24635E) Silicone Alkyd</t>
  </si>
  <si>
    <t>N-7224</t>
  </si>
  <si>
    <t>Dynaspec 340 (MIL-PRF-24635E) Silicone Alkyd</t>
  </si>
  <si>
    <t>N-5174</t>
  </si>
  <si>
    <t>Acrylic Emulsion Enamel (MIL-E-24763A)</t>
  </si>
  <si>
    <t>N-7422</t>
  </si>
  <si>
    <t>Aluminum 17178</t>
  </si>
  <si>
    <t>Flat Black</t>
  </si>
  <si>
    <t>Aluminum Grey</t>
  </si>
  <si>
    <t>All Purpose Cleaner Degreaser</t>
  </si>
  <si>
    <t>0747-00</t>
  </si>
  <si>
    <t>KH5080</t>
  </si>
  <si>
    <t>White or Green</t>
  </si>
  <si>
    <t>Caribbean Paint Co</t>
  </si>
  <si>
    <t>Sherwin Williams</t>
  </si>
  <si>
    <t>Plioline Combo Red Oxide Primer</t>
  </si>
  <si>
    <t>1820</t>
  </si>
  <si>
    <t>International Paint</t>
  </si>
  <si>
    <t>Intersleek 731</t>
  </si>
  <si>
    <t>BXA730</t>
  </si>
  <si>
    <t>Intersleek 970</t>
  </si>
  <si>
    <t>FXA972</t>
  </si>
  <si>
    <t>N40B100</t>
  </si>
  <si>
    <t>N40Y100</t>
  </si>
  <si>
    <t>N40G103</t>
  </si>
  <si>
    <t>B62V220 Fast Cure</t>
  </si>
  <si>
    <t>B62V221 Standard Cure</t>
  </si>
  <si>
    <t>BXA731</t>
  </si>
  <si>
    <t>Light Pink Base</t>
  </si>
  <si>
    <t>Gloss Black</t>
  </si>
  <si>
    <t>Gloss Yellow</t>
  </si>
  <si>
    <t>Gloss Green</t>
  </si>
  <si>
    <t>1000-DB</t>
  </si>
  <si>
    <t>FXA 979</t>
  </si>
  <si>
    <t>Deep Tint Base</t>
  </si>
  <si>
    <t>FXA980 FXA981</t>
  </si>
  <si>
    <t>FXA977</t>
  </si>
  <si>
    <t>HEMPADUR 17630 BASE 17639</t>
  </si>
  <si>
    <t>1763912170</t>
  </si>
  <si>
    <t>9733000000</t>
  </si>
  <si>
    <t>KBA 404</t>
  </si>
  <si>
    <t>N40P100</t>
  </si>
  <si>
    <t>Intersleek 757</t>
  </si>
  <si>
    <t>BXA755</t>
  </si>
  <si>
    <t>Gloss Purple</t>
  </si>
  <si>
    <t>BXA758  BXA759</t>
  </si>
  <si>
    <t>1000-BT</t>
  </si>
  <si>
    <t xml:space="preserve"> Tint Base</t>
  </si>
</sst>
</file>

<file path=xl/styles.xml><?xml version="1.0" encoding="utf-8"?>
<styleSheet xmlns="http://schemas.openxmlformats.org/spreadsheetml/2006/main">
  <numFmts count="1">
    <numFmt numFmtId="164" formatCode="0.0"/>
  </numFmts>
  <fonts count="24">
    <font>
      <sz val="11"/>
      <color theme="1"/>
      <name val="Calibri"/>
      <family val="2"/>
      <scheme val="minor"/>
    </font>
    <font>
      <sz val="11"/>
      <color theme="1"/>
      <name val="Calibri"/>
      <family val="2"/>
      <scheme val="minor"/>
    </font>
    <font>
      <sz val="10"/>
      <color indexed="8"/>
      <name val="Arial"/>
      <family val="2"/>
    </font>
    <font>
      <sz val="12"/>
      <color theme="1"/>
      <name val="Arial Narrow"/>
      <family val="2"/>
    </font>
    <font>
      <sz val="10"/>
      <color indexed="8"/>
      <name val="Arial"/>
      <family val="2"/>
    </font>
    <font>
      <sz val="11"/>
      <color indexed="8"/>
      <name val="Arial"/>
      <family val="2"/>
    </font>
    <font>
      <sz val="11"/>
      <color indexed="8"/>
      <name val="Calibri"/>
      <family val="2"/>
      <scheme val="minor"/>
    </font>
    <font>
      <b/>
      <sz val="12"/>
      <color indexed="8"/>
      <name val="Arial Narrow"/>
      <family val="2"/>
    </font>
    <font>
      <b/>
      <sz val="12"/>
      <color theme="1"/>
      <name val="Arial Narrow"/>
      <family val="2"/>
    </font>
    <font>
      <b/>
      <sz val="11"/>
      <color theme="1"/>
      <name val="Calibri"/>
      <family val="2"/>
      <scheme val="minor"/>
    </font>
    <font>
      <b/>
      <sz val="11"/>
      <color indexed="8"/>
      <name val="Arial"/>
      <family val="2"/>
    </font>
    <font>
      <b/>
      <sz val="11"/>
      <color indexed="8"/>
      <name val="Arial Narrow"/>
      <family val="2"/>
    </font>
    <font>
      <sz val="11"/>
      <color rgb="FF3F3F76"/>
      <name val="Calibri"/>
      <family val="2"/>
      <scheme val="minor"/>
    </font>
    <font>
      <sz val="11"/>
      <color theme="0"/>
      <name val="Calibri"/>
      <family val="2"/>
      <scheme val="minor"/>
    </font>
    <font>
      <b/>
      <sz val="12"/>
      <color theme="1"/>
      <name val="Calibri"/>
      <family val="2"/>
      <scheme val="minor"/>
    </font>
    <font>
      <b/>
      <i/>
      <sz val="12"/>
      <color theme="1"/>
      <name val="Calibri"/>
      <family val="2"/>
      <scheme val="minor"/>
    </font>
    <font>
      <i/>
      <sz val="12"/>
      <color indexed="8"/>
      <name val="Arial Narrow"/>
      <family val="2"/>
    </font>
    <font>
      <b/>
      <sz val="11"/>
      <color indexed="8"/>
      <name val="TechnicBold"/>
      <charset val="2"/>
    </font>
    <font>
      <b/>
      <u/>
      <sz val="11"/>
      <color theme="1"/>
      <name val="Calibri"/>
      <family val="2"/>
      <scheme val="minor"/>
    </font>
    <font>
      <i/>
      <sz val="11"/>
      <color theme="1"/>
      <name val="Calibri"/>
      <family val="2"/>
      <scheme val="minor"/>
    </font>
    <font>
      <b/>
      <i/>
      <u/>
      <sz val="11"/>
      <color theme="1"/>
      <name val="Calibri"/>
      <family val="2"/>
      <scheme val="minor"/>
    </font>
    <font>
      <vertAlign val="superscript"/>
      <sz val="11"/>
      <color theme="1"/>
      <name val="Calibri"/>
      <family val="2"/>
      <scheme val="minor"/>
    </font>
    <font>
      <b/>
      <sz val="10"/>
      <color theme="1"/>
      <name val="Arial Narrow"/>
      <family val="2"/>
    </font>
    <font>
      <sz val="13"/>
      <color theme="1"/>
      <name val="Arial Narrow"/>
      <family val="2"/>
    </font>
  </fonts>
  <fills count="11">
    <fill>
      <patternFill patternType="none"/>
    </fill>
    <fill>
      <patternFill patternType="gray125"/>
    </fill>
    <fill>
      <patternFill patternType="solid">
        <fgColor indexed="22"/>
        <bgColor indexed="0"/>
      </patternFill>
    </fill>
    <fill>
      <patternFill patternType="solid">
        <fgColor theme="7" tint="0.39997558519241921"/>
        <bgColor indexed="0"/>
      </patternFill>
    </fill>
    <fill>
      <patternFill patternType="solid">
        <fgColor rgb="FFFFCC99"/>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patternFill>
    </fill>
    <fill>
      <patternFill patternType="solid">
        <fgColor theme="4" tint="0.59999389629810485"/>
        <bgColor indexed="65"/>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8"/>
      </top>
      <bottom/>
      <diagonal/>
    </border>
    <border>
      <left/>
      <right style="thin">
        <color rgb="FF7F7F7F"/>
      </right>
      <top style="thin">
        <color rgb="FF7F7F7F"/>
      </top>
      <bottom style="thin">
        <color rgb="FF7F7F7F"/>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8"/>
      </top>
      <bottom/>
      <diagonal/>
    </border>
  </borders>
  <cellStyleXfs count="7">
    <xf numFmtId="0" fontId="0" fillId="0" borderId="0"/>
    <xf numFmtId="0" fontId="2" fillId="0" borderId="0"/>
    <xf numFmtId="0" fontId="4" fillId="0" borderId="0"/>
    <xf numFmtId="0" fontId="4" fillId="0" borderId="0"/>
    <xf numFmtId="0" fontId="12" fillId="4" borderId="24" applyNumberFormat="0" applyAlignment="0" applyProtection="0"/>
    <xf numFmtId="0" fontId="13" fillId="8" borderId="0" applyNumberFormat="0" applyBorder="0" applyAlignment="0" applyProtection="0"/>
    <xf numFmtId="0" fontId="1" fillId="9" borderId="0" applyNumberFormat="0" applyBorder="0" applyAlignment="0" applyProtection="0"/>
  </cellStyleXfs>
  <cellXfs count="179">
    <xf numFmtId="0" fontId="0" fillId="0" borderId="0" xfId="0"/>
    <xf numFmtId="0" fontId="3" fillId="0" borderId="0" xfId="0" applyFont="1"/>
    <xf numFmtId="0" fontId="5" fillId="0" borderId="1" xfId="2" applyFont="1" applyFill="1" applyBorder="1" applyAlignment="1">
      <alignment wrapText="1"/>
    </xf>
    <xf numFmtId="0" fontId="0" fillId="0" borderId="1" xfId="0" applyBorder="1"/>
    <xf numFmtId="0" fontId="8" fillId="0" borderId="0" xfId="0" applyFont="1" applyAlignment="1">
      <alignment horizontal="left" wrapText="1"/>
    </xf>
    <xf numFmtId="0" fontId="6" fillId="2" borderId="2" xfId="3" applyFont="1" applyFill="1" applyBorder="1" applyAlignment="1">
      <alignment horizontal="center" wrapText="1"/>
    </xf>
    <xf numFmtId="0" fontId="1" fillId="0" borderId="0" xfId="0" applyFont="1" applyAlignment="1">
      <alignment wrapText="1"/>
    </xf>
    <xf numFmtId="0" fontId="7" fillId="3" borderId="3" xfId="1" applyFont="1" applyFill="1" applyBorder="1" applyAlignment="1">
      <alignment horizontal="left" wrapText="1"/>
    </xf>
    <xf numFmtId="0" fontId="7" fillId="3" borderId="4" xfId="1" applyFont="1" applyFill="1" applyBorder="1" applyAlignment="1">
      <alignment horizontal="left" wrapText="1"/>
    </xf>
    <xf numFmtId="0" fontId="0" fillId="0" borderId="6" xfId="0" applyBorder="1"/>
    <xf numFmtId="0" fontId="0" fillId="0" borderId="5" xfId="0" applyBorder="1"/>
    <xf numFmtId="0" fontId="7" fillId="3" borderId="7" xfId="1" applyFont="1" applyFill="1" applyBorder="1" applyAlignment="1">
      <alignment horizontal="left" wrapText="1"/>
    </xf>
    <xf numFmtId="0" fontId="7" fillId="3" borderId="8" xfId="1" applyFont="1" applyFill="1" applyBorder="1" applyAlignment="1">
      <alignment horizontal="left" wrapText="1"/>
    </xf>
    <xf numFmtId="164" fontId="0" fillId="0" borderId="5" xfId="0" applyNumberFormat="1" applyBorder="1"/>
    <xf numFmtId="0" fontId="7" fillId="2" borderId="9" xfId="1" applyFont="1" applyFill="1" applyBorder="1" applyAlignment="1">
      <alignment horizontal="left" wrapText="1"/>
    </xf>
    <xf numFmtId="0" fontId="7" fillId="2" borderId="10" xfId="1" applyFont="1" applyFill="1" applyBorder="1" applyAlignment="1">
      <alignment horizontal="left" wrapText="1"/>
    </xf>
    <xf numFmtId="0" fontId="0" fillId="0" borderId="11" xfId="0" applyBorder="1"/>
    <xf numFmtId="0" fontId="0" fillId="0" borderId="12" xfId="0" applyBorder="1"/>
    <xf numFmtId="0" fontId="0" fillId="0" borderId="13" xfId="0" applyBorder="1"/>
    <xf numFmtId="0" fontId="0" fillId="0" borderId="14" xfId="0" applyBorder="1"/>
    <xf numFmtId="0" fontId="7" fillId="2" borderId="15" xfId="1" applyFont="1" applyFill="1" applyBorder="1" applyAlignment="1">
      <alignment horizontal="left" wrapText="1"/>
    </xf>
    <xf numFmtId="0" fontId="0" fillId="0" borderId="16" xfId="0" applyBorder="1"/>
    <xf numFmtId="0" fontId="0" fillId="0" borderId="17" xfId="0" applyBorder="1"/>
    <xf numFmtId="0" fontId="7" fillId="2" borderId="18" xfId="1" applyFont="1" applyFill="1" applyBorder="1" applyAlignment="1">
      <alignment horizontal="left" wrapText="1"/>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xf numFmtId="0" fontId="0" fillId="0" borderId="0" xfId="0" applyBorder="1"/>
    <xf numFmtId="0" fontId="0" fillId="0" borderId="1" xfId="0" applyFill="1" applyBorder="1"/>
    <xf numFmtId="0" fontId="0" fillId="0" borderId="1" xfId="0" applyBorder="1" applyAlignment="1">
      <alignment horizontal="left"/>
    </xf>
    <xf numFmtId="0" fontId="10" fillId="2" borderId="1" xfId="2" applyFont="1" applyFill="1" applyBorder="1" applyAlignment="1">
      <alignment horizontal="center"/>
    </xf>
    <xf numFmtId="0" fontId="11" fillId="2" borderId="1" xfId="1" applyFont="1" applyFill="1" applyBorder="1" applyAlignment="1">
      <alignment horizontal="left" wrapText="1"/>
    </xf>
    <xf numFmtId="0" fontId="14" fillId="0" borderId="0" xfId="0" applyFont="1" applyAlignment="1">
      <alignment horizontal="right"/>
    </xf>
    <xf numFmtId="0" fontId="15" fillId="0" borderId="0" xfId="0" applyFont="1" applyAlignment="1">
      <alignment horizontal="center"/>
    </xf>
    <xf numFmtId="0" fontId="12" fillId="4" borderId="25" xfId="4" applyBorder="1"/>
    <xf numFmtId="0" fontId="7" fillId="2" borderId="15" xfId="1" applyFont="1" applyFill="1" applyBorder="1" applyAlignment="1">
      <alignment horizontal="center" wrapText="1"/>
    </xf>
    <xf numFmtId="0" fontId="0" fillId="0" borderId="12" xfId="0" applyBorder="1" applyAlignment="1">
      <alignment wrapText="1"/>
    </xf>
    <xf numFmtId="0" fontId="7" fillId="3" borderId="28" xfId="1" applyFont="1" applyFill="1" applyBorder="1" applyAlignment="1">
      <alignment horizontal="left" wrapText="1"/>
    </xf>
    <xf numFmtId="0" fontId="7" fillId="2" borderId="33" xfId="1" applyFont="1" applyFill="1" applyBorder="1" applyAlignment="1">
      <alignment horizontal="center" wrapText="1"/>
    </xf>
    <xf numFmtId="0" fontId="7" fillId="2" borderId="34" xfId="1" applyFont="1" applyFill="1" applyBorder="1" applyAlignment="1">
      <alignment horizontal="center" wrapText="1"/>
    </xf>
    <xf numFmtId="0" fontId="3" fillId="0" borderId="0" xfId="0" applyFont="1" applyProtection="1"/>
    <xf numFmtId="2" fontId="0" fillId="0" borderId="0" xfId="0" applyNumberFormat="1"/>
    <xf numFmtId="0" fontId="0" fillId="0" borderId="0" xfId="0" applyAlignment="1">
      <alignment horizontal="right"/>
    </xf>
    <xf numFmtId="0" fontId="18" fillId="0" borderId="0" xfId="0" applyFont="1" applyAlignment="1">
      <alignment vertical="top"/>
    </xf>
    <xf numFmtId="0" fontId="18" fillId="0" borderId="0" xfId="0" applyFont="1"/>
    <xf numFmtId="0" fontId="23" fillId="0" borderId="38" xfId="0" applyFont="1" applyBorder="1"/>
    <xf numFmtId="0" fontId="11" fillId="2" borderId="6" xfId="1" applyFont="1" applyFill="1" applyBorder="1" applyAlignment="1">
      <alignment horizontal="left" wrapText="1"/>
    </xf>
    <xf numFmtId="0" fontId="11" fillId="2" borderId="39" xfId="1" applyFont="1" applyFill="1" applyBorder="1" applyAlignment="1">
      <alignment horizontal="left" wrapText="1"/>
    </xf>
    <xf numFmtId="0" fontId="11" fillId="2" borderId="40" xfId="1" applyFont="1" applyFill="1" applyBorder="1" applyAlignment="1">
      <alignment horizontal="left" wrapText="1"/>
    </xf>
    <xf numFmtId="0" fontId="11" fillId="2" borderId="41" xfId="1" applyFont="1" applyFill="1" applyBorder="1" applyAlignment="1">
      <alignment horizontal="left" wrapText="1"/>
    </xf>
    <xf numFmtId="0" fontId="12" fillId="4" borderId="42" xfId="4" applyBorder="1"/>
    <xf numFmtId="0" fontId="12" fillId="4" borderId="24" xfId="4" applyBorder="1"/>
    <xf numFmtId="0" fontId="12" fillId="4" borderId="44" xfId="4" applyBorder="1"/>
    <xf numFmtId="0" fontId="11" fillId="2" borderId="40" xfId="1" applyFont="1" applyFill="1" applyBorder="1" applyAlignment="1">
      <alignment horizontal="center" wrapText="1"/>
    </xf>
    <xf numFmtId="0" fontId="11" fillId="2" borderId="41" xfId="1" applyFont="1" applyFill="1" applyBorder="1" applyAlignment="1">
      <alignment horizontal="center" wrapText="1"/>
    </xf>
    <xf numFmtId="14" fontId="12" fillId="4" borderId="24" xfId="4" applyNumberFormat="1" applyBorder="1"/>
    <xf numFmtId="2" fontId="1" fillId="9" borderId="43" xfId="6" applyNumberFormat="1" applyBorder="1"/>
    <xf numFmtId="2" fontId="1" fillId="9" borderId="45" xfId="6" applyNumberFormat="1" applyBorder="1"/>
    <xf numFmtId="0" fontId="13" fillId="8" borderId="28" xfId="5" applyBorder="1"/>
    <xf numFmtId="2" fontId="1" fillId="9" borderId="41" xfId="6" applyNumberFormat="1" applyBorder="1"/>
    <xf numFmtId="0" fontId="13" fillId="8" borderId="47" xfId="5" applyBorder="1"/>
    <xf numFmtId="2" fontId="1" fillId="9" borderId="23" xfId="6" applyNumberFormat="1" applyBorder="1"/>
    <xf numFmtId="0" fontId="0" fillId="0" borderId="0" xfId="0" applyAlignment="1">
      <alignment horizontal="left" vertical="top" wrapText="1"/>
    </xf>
    <xf numFmtId="0" fontId="12" fillId="4" borderId="24" xfId="4" applyBorder="1" applyAlignment="1">
      <alignment horizontal="left"/>
    </xf>
    <xf numFmtId="0" fontId="11" fillId="2" borderId="46" xfId="1" applyFont="1" applyFill="1" applyBorder="1" applyAlignment="1">
      <alignment horizontal="center" wrapText="1"/>
    </xf>
    <xf numFmtId="1" fontId="1" fillId="9" borderId="43" xfId="6" applyNumberFormat="1" applyBorder="1"/>
    <xf numFmtId="0" fontId="0" fillId="10" borderId="1" xfId="0" applyFill="1" applyBorder="1"/>
    <xf numFmtId="0" fontId="0" fillId="10" borderId="1" xfId="0" applyFill="1" applyBorder="1" applyAlignment="1">
      <alignment horizontal="center"/>
    </xf>
    <xf numFmtId="2" fontId="0" fillId="10" borderId="1" xfId="0" applyNumberFormat="1" applyFill="1" applyBorder="1" applyAlignment="1">
      <alignment horizontal="center"/>
    </xf>
    <xf numFmtId="0" fontId="12" fillId="4" borderId="1" xfId="4" applyBorder="1"/>
    <xf numFmtId="0" fontId="12" fillId="4" borderId="6" xfId="4" applyBorder="1"/>
    <xf numFmtId="0" fontId="12" fillId="4" borderId="5" xfId="4" applyBorder="1"/>
    <xf numFmtId="164" fontId="0" fillId="10" borderId="1" xfId="0" applyNumberFormat="1" applyFill="1" applyBorder="1"/>
    <xf numFmtId="0" fontId="0" fillId="10" borderId="22" xfId="0" applyFill="1" applyBorder="1"/>
    <xf numFmtId="164" fontId="0" fillId="10" borderId="22" xfId="0" applyNumberFormat="1" applyFill="1" applyBorder="1"/>
    <xf numFmtId="0" fontId="3" fillId="0" borderId="0" xfId="0" applyFont="1" applyAlignment="1">
      <alignment horizontal="left" vertical="top"/>
    </xf>
    <xf numFmtId="0" fontId="0" fillId="10" borderId="1" xfId="0" applyFill="1" applyBorder="1" applyAlignment="1">
      <alignment horizontal="center"/>
    </xf>
    <xf numFmtId="2" fontId="0" fillId="10" borderId="1" xfId="0" applyNumberFormat="1" applyFill="1" applyBorder="1" applyAlignment="1">
      <alignment horizontal="center"/>
    </xf>
    <xf numFmtId="0" fontId="0" fillId="0" borderId="0" xfId="0"/>
    <xf numFmtId="0" fontId="3" fillId="0" borderId="0" xfId="0" applyFont="1"/>
    <xf numFmtId="0" fontId="0" fillId="0" borderId="1" xfId="0" applyBorder="1"/>
    <xf numFmtId="0" fontId="7" fillId="2" borderId="2" xfId="1" applyFont="1" applyFill="1" applyBorder="1" applyAlignment="1">
      <alignment horizontal="left" wrapText="1"/>
    </xf>
    <xf numFmtId="0" fontId="8" fillId="0" borderId="0" xfId="0" applyFont="1" applyAlignment="1">
      <alignment horizontal="left" wrapText="1"/>
    </xf>
    <xf numFmtId="0" fontId="0" fillId="0" borderId="6" xfId="0" applyBorder="1"/>
    <xf numFmtId="0" fontId="0" fillId="0" borderId="5" xfId="0" applyBorder="1"/>
    <xf numFmtId="0" fontId="0" fillId="0" borderId="19" xfId="0" applyBorder="1"/>
    <xf numFmtId="0" fontId="0" fillId="0" borderId="20" xfId="0" applyBorder="1"/>
    <xf numFmtId="0" fontId="8" fillId="0" borderId="0" xfId="0" applyFont="1"/>
    <xf numFmtId="0" fontId="7" fillId="3" borderId="2" xfId="1" applyFont="1" applyFill="1" applyBorder="1" applyAlignment="1">
      <alignment horizontal="left" wrapText="1"/>
    </xf>
    <xf numFmtId="0" fontId="6" fillId="0" borderId="1" xfId="1" applyFont="1" applyFill="1" applyBorder="1" applyAlignment="1">
      <alignment wrapText="1"/>
    </xf>
    <xf numFmtId="0" fontId="6" fillId="0" borderId="1" xfId="1" applyFont="1" applyFill="1" applyBorder="1" applyAlignment="1">
      <alignment horizontal="right" wrapText="1"/>
    </xf>
    <xf numFmtId="0" fontId="1" fillId="0" borderId="1" xfId="0" applyFont="1" applyBorder="1" applyProtection="1"/>
    <xf numFmtId="0" fontId="7" fillId="2" borderId="26" xfId="1" applyFont="1" applyFill="1" applyBorder="1" applyAlignment="1">
      <alignment horizontal="left" wrapText="1"/>
    </xf>
    <xf numFmtId="0" fontId="6" fillId="0" borderId="6" xfId="1" applyFont="1" applyFill="1" applyBorder="1" applyAlignment="1">
      <alignment wrapText="1"/>
    </xf>
    <xf numFmtId="0" fontId="7" fillId="2" borderId="31" xfId="1" applyFont="1" applyFill="1" applyBorder="1" applyAlignment="1">
      <alignment horizontal="left" wrapText="1"/>
    </xf>
    <xf numFmtId="0" fontId="6" fillId="0" borderId="19" xfId="1" applyFont="1" applyFill="1" applyBorder="1" applyAlignment="1">
      <alignment wrapText="1"/>
    </xf>
    <xf numFmtId="0" fontId="6" fillId="0" borderId="20" xfId="1" applyFont="1" applyFill="1" applyBorder="1" applyAlignment="1">
      <alignment wrapText="1"/>
    </xf>
    <xf numFmtId="0" fontId="8" fillId="5" borderId="28" xfId="0" applyFont="1" applyFill="1" applyBorder="1"/>
    <xf numFmtId="0" fontId="3" fillId="5" borderId="29" xfId="0" applyFont="1" applyFill="1" applyBorder="1"/>
    <xf numFmtId="0" fontId="8" fillId="6" borderId="28" xfId="0" applyFont="1" applyFill="1" applyBorder="1"/>
    <xf numFmtId="0" fontId="8" fillId="6" borderId="29" xfId="0" applyFont="1" applyFill="1" applyBorder="1"/>
    <xf numFmtId="0" fontId="3" fillId="6" borderId="29" xfId="0" applyFont="1" applyFill="1" applyBorder="1"/>
    <xf numFmtId="0" fontId="3" fillId="6" borderId="30" xfId="0" applyFont="1" applyFill="1" applyBorder="1"/>
    <xf numFmtId="0" fontId="7" fillId="3" borderId="35" xfId="1" applyFont="1" applyFill="1" applyBorder="1" applyAlignment="1">
      <alignment horizontal="left" wrapText="1"/>
    </xf>
    <xf numFmtId="0" fontId="7" fillId="2" borderId="32" xfId="1" applyFont="1" applyFill="1" applyBorder="1" applyAlignment="1">
      <alignment horizontal="left" wrapText="1"/>
    </xf>
    <xf numFmtId="0" fontId="6" fillId="0" borderId="1" xfId="1" applyFont="1" applyFill="1" applyBorder="1" applyAlignment="1" applyProtection="1">
      <alignment wrapText="1"/>
    </xf>
    <xf numFmtId="2" fontId="6" fillId="0" borderId="1" xfId="1" applyNumberFormat="1" applyFont="1" applyFill="1" applyBorder="1" applyAlignment="1" applyProtection="1">
      <alignment horizontal="right" wrapText="1"/>
    </xf>
    <xf numFmtId="0" fontId="6" fillId="0" borderId="19" xfId="1" applyFont="1" applyFill="1" applyBorder="1" applyAlignment="1" applyProtection="1">
      <alignment wrapText="1"/>
    </xf>
    <xf numFmtId="0" fontId="6" fillId="0" borderId="20" xfId="1" applyFont="1" applyFill="1" applyBorder="1" applyAlignment="1" applyProtection="1">
      <alignment wrapText="1"/>
    </xf>
    <xf numFmtId="0" fontId="6" fillId="0" borderId="12" xfId="1" applyFont="1" applyFill="1" applyBorder="1" applyAlignment="1" applyProtection="1">
      <alignment wrapText="1"/>
    </xf>
    <xf numFmtId="0" fontId="6" fillId="0" borderId="1" xfId="1" applyFont="1" applyFill="1" applyBorder="1" applyAlignment="1" applyProtection="1">
      <alignment horizontal="right" wrapText="1"/>
    </xf>
    <xf numFmtId="0" fontId="3" fillId="0" borderId="0" xfId="0" applyFont="1" applyProtection="1"/>
    <xf numFmtId="2" fontId="6" fillId="0" borderId="1" xfId="1" applyNumberFormat="1" applyFont="1" applyFill="1" applyBorder="1" applyAlignment="1" applyProtection="1">
      <alignment wrapText="1"/>
    </xf>
    <xf numFmtId="0" fontId="0" fillId="0" borderId="1" xfId="0" applyBorder="1" applyProtection="1"/>
    <xf numFmtId="2" fontId="6" fillId="0" borderId="1" xfId="1" applyNumberFormat="1" applyFont="1" applyFill="1" applyBorder="1" applyAlignment="1">
      <alignment wrapText="1"/>
    </xf>
    <xf numFmtId="0" fontId="7" fillId="3" borderId="2"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6" xfId="1" applyFont="1" applyFill="1" applyBorder="1" applyAlignment="1" applyProtection="1">
      <alignment horizontal="left" vertical="top" wrapText="1"/>
    </xf>
    <xf numFmtId="0" fontId="0" fillId="0" borderId="6" xfId="0" applyBorder="1" applyAlignment="1">
      <alignment horizontal="left" vertical="top"/>
    </xf>
    <xf numFmtId="0" fontId="6" fillId="0" borderId="6" xfId="1" applyFont="1" applyFill="1" applyBorder="1" applyAlignment="1">
      <alignment horizontal="left" vertical="top" wrapText="1"/>
    </xf>
    <xf numFmtId="0" fontId="6" fillId="0" borderId="1" xfId="1" applyFont="1" applyFill="1" applyBorder="1" applyAlignment="1">
      <alignment horizontal="left" wrapText="1"/>
    </xf>
    <xf numFmtId="0" fontId="7" fillId="2" borderId="27" xfId="1" applyFont="1" applyFill="1" applyBorder="1" applyAlignment="1">
      <alignment horizontal="left" vertical="top" wrapText="1"/>
    </xf>
    <xf numFmtId="0" fontId="0" fillId="0" borderId="1" xfId="0" applyBorder="1" applyAlignment="1">
      <alignment horizontal="left" vertical="top"/>
    </xf>
    <xf numFmtId="0" fontId="0" fillId="0" borderId="5" xfId="0" applyBorder="1" applyAlignment="1">
      <alignment horizontal="left" vertical="top"/>
    </xf>
    <xf numFmtId="0" fontId="6" fillId="0" borderId="5" xfId="1" applyFont="1" applyFill="1" applyBorder="1" applyAlignment="1">
      <alignment horizontal="left" vertical="top" wrapText="1"/>
    </xf>
    <xf numFmtId="0" fontId="3" fillId="0" borderId="1" xfId="0" applyFont="1" applyBorder="1"/>
    <xf numFmtId="0" fontId="3" fillId="0" borderId="1" xfId="0" applyFont="1" applyBorder="1" applyAlignment="1">
      <alignment horizontal="left" vertical="top"/>
    </xf>
    <xf numFmtId="0" fontId="3" fillId="5" borderId="10" xfId="0" applyFont="1" applyFill="1" applyBorder="1"/>
    <xf numFmtId="0" fontId="7" fillId="2" borderId="48" xfId="1" applyFont="1" applyFill="1" applyBorder="1" applyAlignment="1">
      <alignment horizontal="left" wrapText="1"/>
    </xf>
    <xf numFmtId="0" fontId="1" fillId="0" borderId="1" xfId="0" applyFont="1" applyBorder="1"/>
    <xf numFmtId="0" fontId="6" fillId="0" borderId="12" xfId="1" applyFont="1" applyFill="1" applyBorder="1" applyAlignment="1">
      <alignment wrapText="1"/>
    </xf>
    <xf numFmtId="0" fontId="0" fillId="0" borderId="6" xfId="0" applyFill="1" applyBorder="1"/>
    <xf numFmtId="0" fontId="0" fillId="0" borderId="19" xfId="0" applyFill="1" applyBorder="1"/>
    <xf numFmtId="0" fontId="0" fillId="0" borderId="20" xfId="0" applyFill="1" applyBorder="1"/>
    <xf numFmtId="0" fontId="0" fillId="0" borderId="5" xfId="0" applyFill="1" applyBorder="1"/>
    <xf numFmtId="0" fontId="12" fillId="4" borderId="24" xfId="4" applyBorder="1" applyAlignment="1" applyProtection="1">
      <alignment horizontal="left"/>
    </xf>
    <xf numFmtId="0" fontId="0" fillId="0" borderId="1" xfId="0" applyBorder="1"/>
    <xf numFmtId="0" fontId="0" fillId="0" borderId="0" xfId="0"/>
    <xf numFmtId="0" fontId="0" fillId="0" borderId="1" xfId="0" applyBorder="1"/>
    <xf numFmtId="14" fontId="12" fillId="4" borderId="36" xfId="4" applyNumberFormat="1" applyFont="1" applyBorder="1"/>
    <xf numFmtId="14" fontId="12" fillId="4" borderId="36" xfId="4" applyNumberFormat="1" applyFont="1" applyBorder="1" applyProtection="1"/>
    <xf numFmtId="0" fontId="6" fillId="0" borderId="37" xfId="1" applyFont="1" applyFill="1" applyBorder="1" applyAlignment="1" applyProtection="1">
      <alignment wrapText="1"/>
    </xf>
    <xf numFmtId="0" fontId="0" fillId="0" borderId="0" xfId="0"/>
    <xf numFmtId="0" fontId="0" fillId="0" borderId="12" xfId="0" applyBorder="1" applyAlignment="1">
      <alignment horizontal="left" vertical="top" wrapText="1"/>
    </xf>
    <xf numFmtId="0" fontId="0" fillId="0" borderId="20" xfId="0" applyBorder="1" applyAlignment="1" applyProtection="1">
      <alignment horizontal="left" vertical="top"/>
    </xf>
    <xf numFmtId="0" fontId="0" fillId="0" borderId="20" xfId="0" applyBorder="1" applyAlignment="1">
      <alignment horizontal="left" vertical="top"/>
    </xf>
    <xf numFmtId="0" fontId="0" fillId="0" borderId="19" xfId="0" applyBorder="1" applyAlignment="1" applyProtection="1">
      <alignment horizontal="left" vertical="top"/>
    </xf>
    <xf numFmtId="0" fontId="0" fillId="0" borderId="1" xfId="0" applyBorder="1" applyAlignment="1" applyProtection="1">
      <alignment horizontal="left" vertical="top"/>
    </xf>
    <xf numFmtId="0" fontId="0" fillId="0" borderId="11" xfId="0" applyBorder="1" applyAlignment="1">
      <alignment horizontal="left" vertical="top"/>
    </xf>
    <xf numFmtId="0" fontId="0" fillId="0" borderId="11" xfId="0" applyBorder="1" applyAlignment="1" applyProtection="1">
      <alignment horizontal="left" vertical="top"/>
    </xf>
    <xf numFmtId="0" fontId="0" fillId="0" borderId="12" xfId="0" applyBorder="1" applyAlignment="1" applyProtection="1">
      <alignment horizontal="left" vertical="top"/>
    </xf>
    <xf numFmtId="0" fontId="0" fillId="0" borderId="16" xfId="0" applyBorder="1" applyAlignment="1">
      <alignment horizontal="left" vertical="top"/>
    </xf>
    <xf numFmtId="164" fontId="0" fillId="0" borderId="5" xfId="0" applyNumberFormat="1" applyBorder="1" applyAlignment="1">
      <alignment horizontal="left" vertical="top"/>
    </xf>
    <xf numFmtId="0" fontId="0" fillId="0" borderId="19" xfId="0" applyBorder="1" applyAlignment="1">
      <alignment horizontal="left" vertical="top"/>
    </xf>
    <xf numFmtId="0" fontId="0" fillId="0" borderId="12" xfId="0" applyBorder="1" applyAlignment="1">
      <alignment horizontal="left" vertical="top"/>
    </xf>
    <xf numFmtId="0" fontId="6" fillId="0" borderId="6" xfId="1" applyFont="1" applyFill="1" applyBorder="1" applyAlignment="1">
      <alignment vertical="top" wrapText="1"/>
    </xf>
    <xf numFmtId="0" fontId="3" fillId="0" borderId="19" xfId="0" applyFont="1" applyBorder="1"/>
    <xf numFmtId="0" fontId="3" fillId="0" borderId="20" xfId="0" applyFont="1" applyBorder="1"/>
    <xf numFmtId="0" fontId="3" fillId="0" borderId="6" xfId="0" applyFont="1" applyBorder="1"/>
    <xf numFmtId="0" fontId="3" fillId="0" borderId="21" xfId="0" applyFont="1" applyBorder="1"/>
    <xf numFmtId="0" fontId="3" fillId="0" borderId="22" xfId="0" applyFont="1" applyBorder="1"/>
    <xf numFmtId="0" fontId="3" fillId="0" borderId="23" xfId="0" applyFont="1" applyBorder="1"/>
    <xf numFmtId="0" fontId="6" fillId="0" borderId="37" xfId="1" applyFont="1" applyFill="1" applyBorder="1" applyAlignment="1">
      <alignment wrapText="1"/>
    </xf>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applyAlignment="1">
      <alignment horizontal="center" vertical="top" wrapText="1"/>
    </xf>
    <xf numFmtId="0" fontId="0" fillId="0" borderId="1" xfId="0" applyBorder="1" applyAlignment="1">
      <alignment vertical="top" wrapText="1"/>
    </xf>
    <xf numFmtId="0" fontId="9" fillId="7" borderId="6" xfId="0" applyFont="1" applyFill="1" applyBorder="1" applyAlignment="1">
      <alignment vertical="top" wrapText="1"/>
    </xf>
    <xf numFmtId="0" fontId="9" fillId="7" borderId="37" xfId="0" applyFont="1" applyFill="1" applyBorder="1" applyAlignment="1">
      <alignment vertical="top" wrapText="1"/>
    </xf>
    <xf numFmtId="0" fontId="9" fillId="7" borderId="5" xfId="0" applyFont="1" applyFill="1" applyBorder="1" applyAlignment="1">
      <alignment vertical="top" wrapText="1"/>
    </xf>
    <xf numFmtId="0" fontId="0" fillId="0" borderId="0" xfId="0" applyAlignment="1">
      <alignment horizontal="left" vertical="top" wrapText="1"/>
    </xf>
    <xf numFmtId="0" fontId="12" fillId="4" borderId="24" xfId="4" applyAlignment="1">
      <alignment horizontal="left"/>
    </xf>
    <xf numFmtId="0" fontId="12" fillId="4" borderId="24" xfId="4" applyAlignment="1" applyProtection="1">
      <alignment horizontal="left"/>
    </xf>
    <xf numFmtId="0" fontId="22" fillId="0" borderId="0" xfId="0" applyFont="1" applyAlignment="1">
      <alignment horizontal="right" wrapText="1"/>
    </xf>
  </cellXfs>
  <cellStyles count="7">
    <cellStyle name="40% - Accent1" xfId="6" builtinId="31"/>
    <cellStyle name="Accent1" xfId="5" builtinId="29"/>
    <cellStyle name="Input" xfId="4" builtinId="20"/>
    <cellStyle name="Normal" xfId="0" builtinId="0"/>
    <cellStyle name="Normal_Pull Down Lists" xfId="2"/>
    <cellStyle name="Normal_Sheet1" xfId="1"/>
    <cellStyle name="Normal_Sheet2" xfId="3"/>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9" tint="0.39994506668294322"/>
        </patternFill>
      </fill>
    </dxf>
    <dxf>
      <fill>
        <patternFill>
          <bgColor theme="0"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4" tint="0.59996337778862885"/>
      </font>
    </dxf>
    <dxf>
      <font>
        <color theme="0"/>
      </font>
    </dxf>
    <dxf>
      <font>
        <color theme="4" tint="0.59996337778862885"/>
      </font>
    </dxf>
    <dxf>
      <font>
        <color theme="0" tint="-4.9989318521683403E-2"/>
      </font>
    </dxf>
    <dxf>
      <font>
        <color theme="0"/>
      </font>
    </dxf>
    <dxf>
      <font>
        <color theme="4" tint="0.59996337778862885"/>
      </font>
    </dxf>
    <dxf>
      <font>
        <color theme="0"/>
      </font>
    </dxf>
    <dxf>
      <font>
        <color theme="4" tint="0.59996337778862885"/>
      </font>
    </dxf>
    <dxf>
      <font>
        <color theme="4" tint="0.59996337778862885"/>
      </font>
    </dxf>
    <dxf>
      <font>
        <color theme="0"/>
      </font>
    </dxf>
    <dxf>
      <font>
        <color theme="0" tint="-4.9989318521683403E-2"/>
      </font>
    </dxf>
    <dxf>
      <font>
        <color theme="4" tint="0.59996337778862885"/>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vreports@nassc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workbookViewId="0">
      <selection activeCell="B7" sqref="B7:J7"/>
    </sheetView>
  </sheetViews>
  <sheetFormatPr defaultRowHeight="15"/>
  <cols>
    <col min="1" max="1" width="18.140625" customWidth="1"/>
  </cols>
  <sheetData>
    <row r="1" spans="1:13">
      <c r="A1" s="29" t="s">
        <v>152</v>
      </c>
    </row>
    <row r="3" spans="1:13" ht="40.5" customHeight="1">
      <c r="A3" s="175" t="s">
        <v>160</v>
      </c>
      <c r="B3" s="175"/>
      <c r="C3" s="175"/>
      <c r="D3" s="175"/>
      <c r="E3" s="175"/>
      <c r="F3" s="175"/>
      <c r="G3" s="175"/>
      <c r="H3" s="175"/>
      <c r="I3" s="175"/>
      <c r="J3" s="175"/>
      <c r="K3" s="175"/>
      <c r="L3" s="175"/>
      <c r="M3" s="175"/>
    </row>
    <row r="6" spans="1:13" ht="24" customHeight="1">
      <c r="A6" s="46" t="s">
        <v>161</v>
      </c>
    </row>
    <row r="7" spans="1:13">
      <c r="A7" s="45" t="s">
        <v>98</v>
      </c>
      <c r="B7" s="176"/>
      <c r="C7" s="176"/>
      <c r="D7" s="176"/>
      <c r="E7" s="176"/>
      <c r="F7" s="176"/>
      <c r="G7" s="176"/>
      <c r="H7" s="176"/>
      <c r="I7" s="176"/>
      <c r="J7" s="176"/>
    </row>
    <row r="8" spans="1:13">
      <c r="A8" s="45" t="s">
        <v>153</v>
      </c>
      <c r="B8" s="176"/>
      <c r="C8" s="176"/>
      <c r="D8" s="176"/>
      <c r="E8" s="176"/>
      <c r="F8" s="176"/>
      <c r="G8" s="176"/>
      <c r="H8" s="176"/>
      <c r="I8" s="176"/>
      <c r="J8" s="176"/>
    </row>
    <row r="9" spans="1:13">
      <c r="A9" s="45" t="s">
        <v>154</v>
      </c>
      <c r="B9" s="176"/>
      <c r="C9" s="176"/>
      <c r="D9" s="176"/>
      <c r="E9" s="176"/>
      <c r="F9" s="176"/>
      <c r="G9" s="45" t="s">
        <v>156</v>
      </c>
      <c r="H9" s="176"/>
      <c r="I9" s="176"/>
      <c r="J9" s="176"/>
    </row>
    <row r="10" spans="1:13">
      <c r="A10" s="45" t="s">
        <v>155</v>
      </c>
      <c r="B10" s="176"/>
      <c r="C10" s="176"/>
      <c r="D10" s="176"/>
      <c r="E10" s="176"/>
      <c r="F10" s="176"/>
      <c r="G10" s="45" t="s">
        <v>157</v>
      </c>
      <c r="H10" s="176"/>
      <c r="I10" s="176"/>
      <c r="J10" s="176"/>
    </row>
    <row r="11" spans="1:13">
      <c r="A11" s="45" t="s">
        <v>158</v>
      </c>
      <c r="B11" s="176"/>
      <c r="C11" s="176"/>
      <c r="D11" s="176"/>
      <c r="E11" s="176"/>
      <c r="F11" s="176"/>
      <c r="G11" s="45" t="s">
        <v>159</v>
      </c>
      <c r="H11" s="177"/>
      <c r="I11" s="176"/>
      <c r="J11" s="176"/>
    </row>
    <row r="13" spans="1:13" ht="62.25" customHeight="1">
      <c r="A13" s="175" t="s">
        <v>233</v>
      </c>
      <c r="B13" s="175"/>
      <c r="C13" s="175"/>
      <c r="D13" s="175"/>
      <c r="E13" s="175"/>
      <c r="F13" s="175"/>
      <c r="G13" s="175"/>
      <c r="H13" s="175"/>
      <c r="I13" s="175"/>
      <c r="J13" s="175"/>
      <c r="K13" s="175"/>
      <c r="L13" s="175"/>
      <c r="M13" s="175"/>
    </row>
    <row r="15" spans="1:13" ht="47.25" customHeight="1">
      <c r="A15" s="175" t="s">
        <v>234</v>
      </c>
      <c r="B15" s="175"/>
      <c r="C15" s="175"/>
      <c r="D15" s="175"/>
      <c r="E15" s="175"/>
      <c r="F15" s="175"/>
      <c r="G15" s="175"/>
      <c r="H15" s="175"/>
      <c r="I15" s="175"/>
      <c r="J15" s="175"/>
      <c r="K15" s="175"/>
      <c r="L15" s="175"/>
      <c r="M15" s="175"/>
    </row>
    <row r="16" spans="1:13" ht="12.75" customHeight="1">
      <c r="A16" s="65"/>
      <c r="B16" s="65"/>
      <c r="C16" s="65"/>
      <c r="D16" s="65"/>
      <c r="E16" s="65"/>
      <c r="F16" s="65"/>
      <c r="G16" s="65"/>
      <c r="H16" s="65"/>
      <c r="I16" s="65"/>
      <c r="J16" s="65"/>
      <c r="K16" s="65"/>
      <c r="L16" s="65"/>
      <c r="M16" s="65"/>
    </row>
    <row r="17" spans="1:13" ht="33.75" customHeight="1">
      <c r="A17" s="175" t="s">
        <v>235</v>
      </c>
      <c r="B17" s="175"/>
      <c r="C17" s="175"/>
      <c r="D17" s="175"/>
      <c r="E17" s="175"/>
      <c r="F17" s="175"/>
      <c r="G17" s="175"/>
      <c r="H17" s="175"/>
      <c r="I17" s="175"/>
      <c r="J17" s="175"/>
      <c r="K17" s="175"/>
      <c r="L17" s="175"/>
      <c r="M17" s="175"/>
    </row>
    <row r="19" spans="1:13" ht="44.25" customHeight="1">
      <c r="A19" s="175" t="s">
        <v>236</v>
      </c>
      <c r="B19" s="175"/>
      <c r="C19" s="175"/>
      <c r="D19" s="175"/>
      <c r="E19" s="175"/>
      <c r="F19" s="175"/>
      <c r="G19" s="175"/>
      <c r="H19" s="175"/>
      <c r="I19" s="175"/>
      <c r="J19" s="175"/>
      <c r="K19" s="175"/>
      <c r="L19" s="175"/>
      <c r="M19" s="175"/>
    </row>
    <row r="23" spans="1:13" ht="30.75" customHeight="1">
      <c r="A23" s="172" t="s">
        <v>82</v>
      </c>
      <c r="B23" s="173"/>
      <c r="C23" s="173"/>
      <c r="D23" s="174"/>
      <c r="E23" s="172" t="s">
        <v>172</v>
      </c>
      <c r="F23" s="174"/>
      <c r="G23" s="172" t="s">
        <v>173</v>
      </c>
      <c r="H23" s="173"/>
      <c r="I23" s="173"/>
      <c r="J23" s="174"/>
      <c r="K23" s="172" t="s">
        <v>174</v>
      </c>
      <c r="L23" s="173"/>
      <c r="M23" s="174"/>
    </row>
    <row r="24" spans="1:13" ht="42.75" customHeight="1">
      <c r="A24" s="171" t="s">
        <v>83</v>
      </c>
      <c r="B24" s="171"/>
      <c r="C24" s="171"/>
      <c r="D24" s="171"/>
      <c r="E24" s="171" t="s">
        <v>175</v>
      </c>
      <c r="F24" s="171"/>
      <c r="G24" s="171" t="s">
        <v>176</v>
      </c>
      <c r="H24" s="171"/>
      <c r="I24" s="171"/>
      <c r="J24" s="171"/>
      <c r="K24" s="170" t="s">
        <v>177</v>
      </c>
      <c r="L24" s="170"/>
      <c r="M24" s="170"/>
    </row>
    <row r="25" spans="1:13">
      <c r="A25" s="170"/>
      <c r="B25" s="170"/>
      <c r="C25" s="170"/>
      <c r="D25" s="170"/>
      <c r="E25" s="170"/>
      <c r="F25" s="170"/>
      <c r="G25" s="170"/>
      <c r="H25" s="170"/>
      <c r="I25" s="170"/>
      <c r="J25" s="170"/>
      <c r="K25" s="170"/>
      <c r="L25" s="170"/>
      <c r="M25" s="170"/>
    </row>
    <row r="26" spans="1:13">
      <c r="A26" s="170"/>
      <c r="B26" s="170"/>
      <c r="C26" s="170"/>
      <c r="D26" s="170"/>
      <c r="E26" s="170"/>
      <c r="F26" s="170"/>
      <c r="G26" s="170"/>
      <c r="H26" s="170"/>
      <c r="I26" s="170"/>
      <c r="J26" s="170"/>
      <c r="K26" s="170"/>
      <c r="L26" s="170"/>
      <c r="M26" s="170"/>
    </row>
    <row r="27" spans="1:13">
      <c r="A27" s="170"/>
      <c r="B27" s="170"/>
      <c r="C27" s="170"/>
      <c r="D27" s="170"/>
      <c r="E27" s="170"/>
      <c r="F27" s="170"/>
      <c r="G27" s="170"/>
      <c r="H27" s="170"/>
      <c r="I27" s="170"/>
      <c r="J27" s="170"/>
      <c r="K27" s="170"/>
      <c r="L27" s="170"/>
      <c r="M27" s="170"/>
    </row>
    <row r="28" spans="1:13">
      <c r="A28" s="170"/>
      <c r="B28" s="170"/>
      <c r="C28" s="170"/>
      <c r="D28" s="170"/>
      <c r="E28" s="170"/>
      <c r="F28" s="170"/>
      <c r="G28" s="170"/>
      <c r="H28" s="170"/>
      <c r="I28" s="170"/>
      <c r="J28" s="170"/>
      <c r="K28" s="170"/>
      <c r="L28" s="170"/>
      <c r="M28" s="170"/>
    </row>
    <row r="29" spans="1:13">
      <c r="A29" s="170"/>
      <c r="B29" s="170"/>
      <c r="C29" s="170"/>
      <c r="D29" s="170"/>
      <c r="E29" s="170"/>
      <c r="F29" s="170"/>
      <c r="G29" s="170"/>
      <c r="H29" s="170"/>
      <c r="I29" s="170"/>
      <c r="J29" s="170"/>
      <c r="K29" s="170"/>
      <c r="L29" s="170"/>
      <c r="M29" s="170"/>
    </row>
    <row r="30" spans="1:13">
      <c r="A30" s="170"/>
      <c r="B30" s="170"/>
      <c r="C30" s="170"/>
      <c r="D30" s="170"/>
      <c r="E30" s="170"/>
      <c r="F30" s="170"/>
      <c r="G30" s="170"/>
      <c r="H30" s="170"/>
      <c r="I30" s="170"/>
      <c r="J30" s="170"/>
      <c r="K30" s="170"/>
      <c r="L30" s="170"/>
      <c r="M30" s="170"/>
    </row>
    <row r="31" spans="1:13">
      <c r="A31" s="170"/>
      <c r="B31" s="170"/>
      <c r="C31" s="170"/>
      <c r="D31" s="170"/>
      <c r="E31" s="170"/>
      <c r="F31" s="170"/>
      <c r="G31" s="170"/>
      <c r="H31" s="170"/>
      <c r="I31" s="170"/>
      <c r="J31" s="170"/>
      <c r="K31" s="170"/>
      <c r="L31" s="170"/>
      <c r="M31" s="170"/>
    </row>
  </sheetData>
  <sheetProtection password="DA22" sheet="1" objects="1" scenarios="1"/>
  <protectedRanges>
    <protectedRange sqref="B7:J11" name="Range1"/>
  </protectedRanges>
  <mergeCells count="49">
    <mergeCell ref="A15:M15"/>
    <mergeCell ref="A19:M19"/>
    <mergeCell ref="A3:M3"/>
    <mergeCell ref="A13:M13"/>
    <mergeCell ref="B11:F11"/>
    <mergeCell ref="H9:J9"/>
    <mergeCell ref="H10:J10"/>
    <mergeCell ref="H11:J11"/>
    <mergeCell ref="B7:J7"/>
    <mergeCell ref="B8:J8"/>
    <mergeCell ref="B9:F9"/>
    <mergeCell ref="B10:F10"/>
    <mergeCell ref="A17:M17"/>
    <mergeCell ref="K23:M23"/>
    <mergeCell ref="A24:D24"/>
    <mergeCell ref="A25:D25"/>
    <mergeCell ref="A26:D26"/>
    <mergeCell ref="A27:D27"/>
    <mergeCell ref="G24:J24"/>
    <mergeCell ref="G25:J25"/>
    <mergeCell ref="G26:J26"/>
    <mergeCell ref="G27:J27"/>
    <mergeCell ref="A23:D23"/>
    <mergeCell ref="E23:F23"/>
    <mergeCell ref="G23:J23"/>
    <mergeCell ref="A28:D28"/>
    <mergeCell ref="A29:D29"/>
    <mergeCell ref="A30:D30"/>
    <mergeCell ref="A31:D31"/>
    <mergeCell ref="E24:F24"/>
    <mergeCell ref="E25:F25"/>
    <mergeCell ref="E26:F26"/>
    <mergeCell ref="E27:F27"/>
    <mergeCell ref="E28:F28"/>
    <mergeCell ref="E29:F29"/>
    <mergeCell ref="E30:F30"/>
    <mergeCell ref="E31:F31"/>
    <mergeCell ref="G28:J28"/>
    <mergeCell ref="G29:J29"/>
    <mergeCell ref="G30:J30"/>
    <mergeCell ref="G31:J31"/>
    <mergeCell ref="K24:M24"/>
    <mergeCell ref="K25:M25"/>
    <mergeCell ref="K26:M26"/>
    <mergeCell ref="K27:M27"/>
    <mergeCell ref="K28:M28"/>
    <mergeCell ref="K29:M29"/>
    <mergeCell ref="K30:M30"/>
    <mergeCell ref="K31:M31"/>
  </mergeCells>
  <hyperlinks>
    <hyperlink ref="K24" r:id="rId1" display="mailto:envreports@nassco.com"/>
  </hyperlinks>
  <pageMargins left="0.7" right="0.7" top="0.75" bottom="0.75" header="0.3" footer="0.3"/>
  <pageSetup scale="71" orientation="portrait" r:id="rId2"/>
  <headerFooter>
    <oddFooter>&amp;L&amp;F&amp;A&amp;RPRINTED: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O141"/>
  <sheetViews>
    <sheetView tabSelected="1" zoomScale="115" zoomScaleNormal="115" workbookViewId="0">
      <selection activeCell="G9" sqref="G9"/>
    </sheetView>
  </sheetViews>
  <sheetFormatPr defaultRowHeight="15"/>
  <cols>
    <col min="1" max="1" width="2.28515625" customWidth="1"/>
    <col min="2" max="3" width="9.140625" hidden="1" customWidth="1"/>
    <col min="4" max="4" width="7.7109375" hidden="1" customWidth="1"/>
    <col min="5" max="5" width="16.28515625" customWidth="1"/>
    <col min="6" max="6" width="14.85546875" customWidth="1"/>
    <col min="7" max="7" width="93.85546875" customWidth="1"/>
    <col min="8" max="8" width="17.85546875" customWidth="1"/>
    <col min="9" max="13" width="15.7109375" customWidth="1"/>
    <col min="14" max="14" width="16.85546875" customWidth="1"/>
    <col min="15" max="15" width="4.7109375" customWidth="1"/>
  </cols>
  <sheetData>
    <row r="1" spans="2:14">
      <c r="E1" s="178" t="s">
        <v>180</v>
      </c>
      <c r="F1" s="178"/>
    </row>
    <row r="2" spans="2:14" ht="17.25">
      <c r="E2" s="178"/>
      <c r="F2" s="178"/>
      <c r="G2" s="48">
        <f>'1. Instructions'!B7</f>
        <v>0</v>
      </c>
      <c r="H2" s="35" t="s">
        <v>100</v>
      </c>
      <c r="I2" s="72"/>
      <c r="K2" s="35" t="s">
        <v>99</v>
      </c>
      <c r="L2" s="72">
        <v>2012</v>
      </c>
    </row>
    <row r="3" spans="2:14" ht="15" customHeight="1">
      <c r="E3" s="178" t="s">
        <v>237</v>
      </c>
      <c r="F3" s="178"/>
    </row>
    <row r="4" spans="2:14" ht="17.25">
      <c r="E4" s="178"/>
      <c r="F4" s="178"/>
      <c r="G4" s="48"/>
      <c r="H4" s="35" t="s">
        <v>101</v>
      </c>
      <c r="I4" s="73" t="s">
        <v>83</v>
      </c>
      <c r="J4" s="74"/>
    </row>
    <row r="5" spans="2:14" ht="15.75">
      <c r="G5" s="36" t="s">
        <v>98</v>
      </c>
    </row>
    <row r="6" spans="2:14" ht="15.75" thickBot="1">
      <c r="E6" t="s">
        <v>167</v>
      </c>
    </row>
    <row r="7" spans="2:14" ht="33">
      <c r="B7" s="34" t="s">
        <v>98</v>
      </c>
      <c r="C7" s="34" t="s">
        <v>82</v>
      </c>
      <c r="D7" s="49" t="s">
        <v>179</v>
      </c>
      <c r="E7" s="50" t="s">
        <v>162</v>
      </c>
      <c r="F7" s="51" t="s">
        <v>149</v>
      </c>
      <c r="G7" s="67" t="s">
        <v>89</v>
      </c>
      <c r="H7" s="51" t="s">
        <v>95</v>
      </c>
      <c r="I7" s="51" t="s">
        <v>96</v>
      </c>
      <c r="J7" s="51" t="s">
        <v>59</v>
      </c>
      <c r="K7" s="51" t="s">
        <v>64</v>
      </c>
      <c r="L7" s="51" t="s">
        <v>87</v>
      </c>
      <c r="M7" s="52" t="s">
        <v>88</v>
      </c>
      <c r="N7" s="52" t="s">
        <v>229</v>
      </c>
    </row>
    <row r="8" spans="2:14">
      <c r="B8" s="3">
        <f>$G$2</f>
        <v>0</v>
      </c>
      <c r="C8" s="3" t="str">
        <f t="shared" ref="C8:C39" si="0">$I$4</f>
        <v>NASSCO</v>
      </c>
      <c r="D8" s="9">
        <f>$G$4</f>
        <v>0</v>
      </c>
      <c r="E8" s="53"/>
      <c r="F8" s="142"/>
      <c r="G8" s="66"/>
      <c r="H8" s="70" t="str">
        <f>IF(ISBLANK(G8)," ",VLOOKUP(G8,'4. Master Paint Product List'!$N$5:$U$286,5,FALSE))</f>
        <v xml:space="preserve"> </v>
      </c>
      <c r="I8" s="71" t="str">
        <f>IF(ISBLANK(G8)," ",VLOOKUP(G8,'4. Master Paint Product List'!$N$5:$U$286,6,FALSE))</f>
        <v xml:space="preserve"> </v>
      </c>
      <c r="J8" s="54"/>
      <c r="K8" s="54"/>
      <c r="L8" s="54"/>
      <c r="M8" s="59">
        <f>IF(ISBLANK(L8),0,(H8/120)*L8)</f>
        <v>0</v>
      </c>
      <c r="N8" s="68" t="str">
        <f>IF(ISBLANK(G8)," ",VLOOKUP(G8,'4. Master Paint Product List'!$N$5:$U$286,2,FALSE))</f>
        <v xml:space="preserve"> </v>
      </c>
    </row>
    <row r="9" spans="2:14">
      <c r="B9" s="3">
        <f t="shared" ref="B9:B110" si="1">$G$2</f>
        <v>0</v>
      </c>
      <c r="C9" s="3" t="str">
        <f t="shared" si="0"/>
        <v>NASSCO</v>
      </c>
      <c r="D9" s="9">
        <f t="shared" ref="D9:D110" si="2">$G$4</f>
        <v>0</v>
      </c>
      <c r="E9" s="53"/>
      <c r="F9" s="143"/>
      <c r="G9" s="138"/>
      <c r="H9" s="79" t="str">
        <f>IF(ISBLANK(G9)," ",VLOOKUP(G9,'4. Master Paint Product List'!$N$5:$U$286,5,FALSE))</f>
        <v xml:space="preserve"> </v>
      </c>
      <c r="I9" s="80" t="str">
        <f>IF(ISBLANK(G9)," ",VLOOKUP(G9,'4. Master Paint Product List'!$N$5:$U$286,6,FALSE))</f>
        <v xml:space="preserve"> </v>
      </c>
      <c r="J9" s="54"/>
      <c r="K9" s="54"/>
      <c r="L9" s="54"/>
      <c r="M9" s="59">
        <f t="shared" ref="M9:M44" si="3">IF(ISBLANK(L9),0,(H9/120)*L9)</f>
        <v>0</v>
      </c>
      <c r="N9" s="68" t="str">
        <f>IF(ISBLANK(G9)," ",VLOOKUP(G9,'4. Master Paint Product List'!$N$5:$U$286,2,FALSE))</f>
        <v xml:space="preserve"> </v>
      </c>
    </row>
    <row r="10" spans="2:14">
      <c r="B10" s="3">
        <f t="shared" si="1"/>
        <v>0</v>
      </c>
      <c r="C10" s="3" t="str">
        <f t="shared" si="0"/>
        <v>NASSCO</v>
      </c>
      <c r="D10" s="9">
        <f t="shared" si="2"/>
        <v>0</v>
      </c>
      <c r="E10" s="53"/>
      <c r="F10" s="143"/>
      <c r="G10" s="138"/>
      <c r="H10" s="79" t="str">
        <f>IF(ISBLANK(G10)," ",VLOOKUP(G10,'4. Master Paint Product List'!$N$5:$U$286,5,FALSE))</f>
        <v xml:space="preserve"> </v>
      </c>
      <c r="I10" s="80" t="str">
        <f>IF(ISBLANK(G10)," ",VLOOKUP(G10,'4. Master Paint Product List'!$N$5:$U$286,6,FALSE))</f>
        <v xml:space="preserve"> </v>
      </c>
      <c r="J10" s="54"/>
      <c r="K10" s="54"/>
      <c r="L10" s="54"/>
      <c r="M10" s="59">
        <f t="shared" si="3"/>
        <v>0</v>
      </c>
      <c r="N10" s="68" t="str">
        <f>IF(ISBLANK(G10)," ",VLOOKUP(G10,'4. Master Paint Product List'!$N$5:$U$286,2,FALSE))</f>
        <v xml:space="preserve"> </v>
      </c>
    </row>
    <row r="11" spans="2:14">
      <c r="B11" s="3">
        <f t="shared" si="1"/>
        <v>0</v>
      </c>
      <c r="C11" s="3" t="str">
        <f t="shared" si="0"/>
        <v>NASSCO</v>
      </c>
      <c r="D11" s="9">
        <f t="shared" si="2"/>
        <v>0</v>
      </c>
      <c r="E11" s="53"/>
      <c r="F11" s="143"/>
      <c r="G11" s="138"/>
      <c r="H11" s="79" t="str">
        <f>IF(ISBLANK(G11)," ",VLOOKUP(G11,'4. Master Paint Product List'!$N$5:$U$286,5,FALSE))</f>
        <v xml:space="preserve"> </v>
      </c>
      <c r="I11" s="80" t="str">
        <f>IF(ISBLANK(G11)," ",VLOOKUP(G11,'4. Master Paint Product List'!$N$5:$U$286,6,FALSE))</f>
        <v xml:space="preserve"> </v>
      </c>
      <c r="J11" s="54"/>
      <c r="K11" s="54"/>
      <c r="L11" s="54"/>
      <c r="M11" s="59">
        <f t="shared" si="3"/>
        <v>0</v>
      </c>
      <c r="N11" s="68" t="str">
        <f>IF(ISBLANK(G11)," ",VLOOKUP(G11,'4. Master Paint Product List'!$N$5:$U$286,2,FALSE))</f>
        <v xml:space="preserve"> </v>
      </c>
    </row>
    <row r="12" spans="2:14">
      <c r="B12" s="3">
        <f t="shared" si="1"/>
        <v>0</v>
      </c>
      <c r="C12" s="3" t="str">
        <f t="shared" si="0"/>
        <v>NASSCO</v>
      </c>
      <c r="D12" s="9">
        <f t="shared" si="2"/>
        <v>0</v>
      </c>
      <c r="E12" s="53"/>
      <c r="F12" s="143"/>
      <c r="G12" s="138"/>
      <c r="H12" s="79" t="str">
        <f>IF(ISBLANK(G12)," ",VLOOKUP(G12,'4. Master Paint Product List'!$N$5:$U$286,5,FALSE))</f>
        <v xml:space="preserve"> </v>
      </c>
      <c r="I12" s="80" t="str">
        <f>IF(ISBLANK(G12)," ",VLOOKUP(G12,'4. Master Paint Product List'!$N$5:$U$286,6,FALSE))</f>
        <v xml:space="preserve"> </v>
      </c>
      <c r="J12" s="54"/>
      <c r="K12" s="54"/>
      <c r="L12" s="54"/>
      <c r="M12" s="59">
        <f t="shared" si="3"/>
        <v>0</v>
      </c>
      <c r="N12" s="68" t="str">
        <f>IF(ISBLANK(G12)," ",VLOOKUP(G12,'4. Master Paint Product List'!$N$5:$U$286,2,FALSE))</f>
        <v xml:space="preserve"> </v>
      </c>
    </row>
    <row r="13" spans="2:14">
      <c r="B13" s="3">
        <f t="shared" si="1"/>
        <v>0</v>
      </c>
      <c r="C13" s="3" t="str">
        <f t="shared" si="0"/>
        <v>NASSCO</v>
      </c>
      <c r="D13" s="9">
        <f t="shared" si="2"/>
        <v>0</v>
      </c>
      <c r="E13" s="53"/>
      <c r="F13" s="143"/>
      <c r="G13" s="138"/>
      <c r="H13" s="79" t="str">
        <f>IF(ISBLANK(G13)," ",VLOOKUP(G13,'4. Master Paint Product List'!$N$5:$U$286,5,FALSE))</f>
        <v xml:space="preserve"> </v>
      </c>
      <c r="I13" s="80" t="str">
        <f>IF(ISBLANK(G13)," ",VLOOKUP(G13,'4. Master Paint Product List'!$N$5:$U$286,6,FALSE))</f>
        <v xml:space="preserve"> </v>
      </c>
      <c r="J13" s="54"/>
      <c r="K13" s="54"/>
      <c r="L13" s="54"/>
      <c r="M13" s="59">
        <f t="shared" si="3"/>
        <v>0</v>
      </c>
      <c r="N13" s="68" t="str">
        <f>IF(ISBLANK(G13)," ",VLOOKUP(G13,'4. Master Paint Product List'!$N$5:$U$286,2,FALSE))</f>
        <v xml:space="preserve"> </v>
      </c>
    </row>
    <row r="14" spans="2:14">
      <c r="B14" s="3">
        <f t="shared" si="1"/>
        <v>0</v>
      </c>
      <c r="C14" s="3" t="str">
        <f t="shared" si="0"/>
        <v>NASSCO</v>
      </c>
      <c r="D14" s="9">
        <f t="shared" si="2"/>
        <v>0</v>
      </c>
      <c r="E14" s="53"/>
      <c r="F14" s="143"/>
      <c r="G14" s="138"/>
      <c r="H14" s="79" t="str">
        <f>IF(ISBLANK(G14)," ",VLOOKUP(G14,'4. Master Paint Product List'!$N$5:$U$286,5,FALSE))</f>
        <v xml:space="preserve"> </v>
      </c>
      <c r="I14" s="80" t="str">
        <f>IF(ISBLANK(G14)," ",VLOOKUP(G14,'4. Master Paint Product List'!$N$5:$U$286,6,FALSE))</f>
        <v xml:space="preserve"> </v>
      </c>
      <c r="J14" s="54"/>
      <c r="K14" s="54"/>
      <c r="L14" s="54"/>
      <c r="M14" s="59">
        <f t="shared" si="3"/>
        <v>0</v>
      </c>
      <c r="N14" s="68" t="str">
        <f>IF(ISBLANK(G14)," ",VLOOKUP(G14,'4. Master Paint Product List'!$N$5:$U$286,2,FALSE))</f>
        <v xml:space="preserve"> </v>
      </c>
    </row>
    <row r="15" spans="2:14">
      <c r="B15" s="3">
        <f t="shared" si="1"/>
        <v>0</v>
      </c>
      <c r="C15" s="3" t="str">
        <f t="shared" si="0"/>
        <v>NASSCO</v>
      </c>
      <c r="D15" s="9">
        <f t="shared" si="2"/>
        <v>0</v>
      </c>
      <c r="E15" s="53"/>
      <c r="F15" s="143"/>
      <c r="G15" s="66"/>
      <c r="H15" s="79" t="str">
        <f>IF(ISBLANK(G15)," ",VLOOKUP(G15,'4. Master Paint Product List'!$N$5:$U$286,5,FALSE))</f>
        <v xml:space="preserve"> </v>
      </c>
      <c r="I15" s="80" t="str">
        <f>IF(ISBLANK(G15)," ",VLOOKUP(G15,'4. Master Paint Product List'!$N$5:$U$286,6,FALSE))</f>
        <v xml:space="preserve"> </v>
      </c>
      <c r="J15" s="54"/>
      <c r="K15" s="54"/>
      <c r="L15" s="54"/>
      <c r="M15" s="59">
        <f t="shared" si="3"/>
        <v>0</v>
      </c>
      <c r="N15" s="68" t="str">
        <f>IF(ISBLANK(G15)," ",VLOOKUP(G15,'4. Master Paint Product List'!$N$5:$U$286,2,FALSE))</f>
        <v xml:space="preserve"> </v>
      </c>
    </row>
    <row r="16" spans="2:14">
      <c r="B16" s="3">
        <f t="shared" si="1"/>
        <v>0</v>
      </c>
      <c r="C16" s="3" t="str">
        <f t="shared" si="0"/>
        <v>NASSCO</v>
      </c>
      <c r="D16" s="9">
        <f t="shared" si="2"/>
        <v>0</v>
      </c>
      <c r="E16" s="53"/>
      <c r="F16" s="143"/>
      <c r="G16" s="138"/>
      <c r="H16" s="79" t="str">
        <f>IF(ISBLANK(G16)," ",VLOOKUP(G16,'4. Master Paint Product List'!$N$5:$U$286,5,FALSE))</f>
        <v xml:space="preserve"> </v>
      </c>
      <c r="I16" s="80" t="str">
        <f>IF(ISBLANK(G16)," ",VLOOKUP(G16,'4. Master Paint Product List'!$N$5:$U$286,6,FALSE))</f>
        <v xml:space="preserve"> </v>
      </c>
      <c r="J16" s="54"/>
      <c r="K16" s="54"/>
      <c r="L16" s="54"/>
      <c r="M16" s="59">
        <f t="shared" si="3"/>
        <v>0</v>
      </c>
      <c r="N16" s="68" t="str">
        <f>IF(ISBLANK(G16)," ",VLOOKUP(G16,'4. Master Paint Product List'!$N$5:$U$286,2,FALSE))</f>
        <v xml:space="preserve"> </v>
      </c>
    </row>
    <row r="17" spans="2:14">
      <c r="B17" s="3">
        <f t="shared" si="1"/>
        <v>0</v>
      </c>
      <c r="C17" s="3" t="str">
        <f t="shared" si="0"/>
        <v>NASSCO</v>
      </c>
      <c r="D17" s="9">
        <f t="shared" si="2"/>
        <v>0</v>
      </c>
      <c r="E17" s="53"/>
      <c r="F17" s="143"/>
      <c r="G17" s="138"/>
      <c r="H17" s="79" t="str">
        <f>IF(ISBLANK(G17)," ",VLOOKUP(G17,'4. Master Paint Product List'!$N$5:$U$286,5,FALSE))</f>
        <v xml:space="preserve"> </v>
      </c>
      <c r="I17" s="80" t="str">
        <f>IF(ISBLANK(G17)," ",VLOOKUP(G17,'4. Master Paint Product List'!$N$5:$U$286,6,FALSE))</f>
        <v xml:space="preserve"> </v>
      </c>
      <c r="J17" s="54"/>
      <c r="K17" s="54"/>
      <c r="L17" s="54"/>
      <c r="M17" s="59">
        <f t="shared" si="3"/>
        <v>0</v>
      </c>
      <c r="N17" s="68" t="str">
        <f>IF(ISBLANK(G17)," ",VLOOKUP(G17,'4. Master Paint Product List'!$N$5:$U$286,2,FALSE))</f>
        <v xml:space="preserve"> </v>
      </c>
    </row>
    <row r="18" spans="2:14">
      <c r="B18" s="3">
        <f t="shared" si="1"/>
        <v>0</v>
      </c>
      <c r="C18" s="3" t="str">
        <f t="shared" si="0"/>
        <v>NASSCO</v>
      </c>
      <c r="D18" s="9">
        <f t="shared" si="2"/>
        <v>0</v>
      </c>
      <c r="E18" s="53"/>
      <c r="F18" s="143"/>
      <c r="G18" s="138"/>
      <c r="H18" s="79" t="str">
        <f>IF(ISBLANK(G18)," ",VLOOKUP(G18,'4. Master Paint Product List'!$N$5:$U$286,5,FALSE))</f>
        <v xml:space="preserve"> </v>
      </c>
      <c r="I18" s="80" t="str">
        <f>IF(ISBLANK(G18)," ",VLOOKUP(G18,'4. Master Paint Product List'!$N$5:$U$286,6,FALSE))</f>
        <v xml:space="preserve"> </v>
      </c>
      <c r="J18" s="54"/>
      <c r="K18" s="54"/>
      <c r="L18" s="54"/>
      <c r="M18" s="59">
        <f t="shared" si="3"/>
        <v>0</v>
      </c>
      <c r="N18" s="68" t="str">
        <f>IF(ISBLANK(G18)," ",VLOOKUP(G18,'4. Master Paint Product List'!$N$5:$U$286,2,FALSE))</f>
        <v xml:space="preserve"> </v>
      </c>
    </row>
    <row r="19" spans="2:14">
      <c r="B19" s="3">
        <f t="shared" si="1"/>
        <v>0</v>
      </c>
      <c r="C19" s="3" t="str">
        <f t="shared" si="0"/>
        <v>NASSCO</v>
      </c>
      <c r="D19" s="9">
        <f t="shared" si="2"/>
        <v>0</v>
      </c>
      <c r="E19" s="53"/>
      <c r="F19" s="143"/>
      <c r="G19" s="138"/>
      <c r="H19" s="79" t="str">
        <f>IF(ISBLANK(G19)," ",VLOOKUP(G19,'4. Master Paint Product List'!$N$5:$U$286,5,FALSE))</f>
        <v xml:space="preserve"> </v>
      </c>
      <c r="I19" s="80" t="str">
        <f>IF(ISBLANK(G19)," ",VLOOKUP(G19,'4. Master Paint Product List'!$N$5:$U$286,6,FALSE))</f>
        <v xml:space="preserve"> </v>
      </c>
      <c r="J19" s="54"/>
      <c r="K19" s="54"/>
      <c r="L19" s="54"/>
      <c r="M19" s="59">
        <f t="shared" si="3"/>
        <v>0</v>
      </c>
      <c r="N19" s="68" t="str">
        <f>IF(ISBLANK(G19)," ",VLOOKUP(G19,'4. Master Paint Product List'!$N$5:$U$286,2,FALSE))</f>
        <v xml:space="preserve"> </v>
      </c>
    </row>
    <row r="20" spans="2:14">
      <c r="B20" s="3">
        <f t="shared" si="1"/>
        <v>0</v>
      </c>
      <c r="C20" s="3" t="str">
        <f t="shared" si="0"/>
        <v>NASSCO</v>
      </c>
      <c r="D20" s="9">
        <f t="shared" si="2"/>
        <v>0</v>
      </c>
      <c r="E20" s="53"/>
      <c r="F20" s="143"/>
      <c r="G20" s="138"/>
      <c r="H20" s="79" t="str">
        <f>IF(ISBLANK(G20)," ",VLOOKUP(G20,'4. Master Paint Product List'!$N$5:$U$286,5,FALSE))</f>
        <v xml:space="preserve"> </v>
      </c>
      <c r="I20" s="80" t="str">
        <f>IF(ISBLANK(G20)," ",VLOOKUP(G20,'4. Master Paint Product List'!$N$5:$U$286,6,FALSE))</f>
        <v xml:space="preserve"> </v>
      </c>
      <c r="J20" s="54"/>
      <c r="K20" s="54"/>
      <c r="L20" s="54"/>
      <c r="M20" s="59">
        <f t="shared" si="3"/>
        <v>0</v>
      </c>
      <c r="N20" s="68" t="str">
        <f>IF(ISBLANK(G20)," ",VLOOKUP(G20,'4. Master Paint Product List'!$N$5:$U$286,2,FALSE))</f>
        <v xml:space="preserve"> </v>
      </c>
    </row>
    <row r="21" spans="2:14">
      <c r="B21" s="3">
        <f t="shared" si="1"/>
        <v>0</v>
      </c>
      <c r="C21" s="3" t="str">
        <f t="shared" si="0"/>
        <v>NASSCO</v>
      </c>
      <c r="D21" s="9">
        <f t="shared" si="2"/>
        <v>0</v>
      </c>
      <c r="E21" s="53"/>
      <c r="F21" s="143"/>
      <c r="G21" s="138"/>
      <c r="H21" s="79" t="str">
        <f>IF(ISBLANK(G21)," ",VLOOKUP(G21,'4. Master Paint Product List'!$N$5:$U$286,5,FALSE))</f>
        <v xml:space="preserve"> </v>
      </c>
      <c r="I21" s="80" t="str">
        <f>IF(ISBLANK(G21)," ",VLOOKUP(G21,'4. Master Paint Product List'!$N$5:$U$286,6,FALSE))</f>
        <v xml:space="preserve"> </v>
      </c>
      <c r="J21" s="54"/>
      <c r="K21" s="54"/>
      <c r="L21" s="54"/>
      <c r="M21" s="59">
        <f t="shared" si="3"/>
        <v>0</v>
      </c>
      <c r="N21" s="68" t="str">
        <f>IF(ISBLANK(G21)," ",VLOOKUP(G21,'4. Master Paint Product List'!$N$5:$U$286,2,FALSE))</f>
        <v xml:space="preserve"> </v>
      </c>
    </row>
    <row r="22" spans="2:14">
      <c r="B22" s="3">
        <f t="shared" si="1"/>
        <v>0</v>
      </c>
      <c r="C22" s="3" t="str">
        <f t="shared" si="0"/>
        <v>NASSCO</v>
      </c>
      <c r="D22" s="9">
        <f t="shared" si="2"/>
        <v>0</v>
      </c>
      <c r="E22" s="53"/>
      <c r="F22" s="143"/>
      <c r="G22" s="138"/>
      <c r="H22" s="79" t="str">
        <f>IF(ISBLANK(G22)," ",VLOOKUP(G22,'4. Master Paint Product List'!$N$5:$U$286,5,FALSE))</f>
        <v xml:space="preserve"> </v>
      </c>
      <c r="I22" s="80" t="str">
        <f>IF(ISBLANK(G22)," ",VLOOKUP(G22,'4. Master Paint Product List'!$N$5:$U$286,6,FALSE))</f>
        <v xml:space="preserve"> </v>
      </c>
      <c r="J22" s="54"/>
      <c r="K22" s="54"/>
      <c r="L22" s="54"/>
      <c r="M22" s="59">
        <f t="shared" si="3"/>
        <v>0</v>
      </c>
      <c r="N22" s="68" t="str">
        <f>IF(ISBLANK(G22)," ",VLOOKUP(G22,'4. Master Paint Product List'!$N$5:$U$286,2,FALSE))</f>
        <v xml:space="preserve"> </v>
      </c>
    </row>
    <row r="23" spans="2:14">
      <c r="B23" s="3">
        <f t="shared" si="1"/>
        <v>0</v>
      </c>
      <c r="C23" s="3" t="str">
        <f t="shared" si="0"/>
        <v>NASSCO</v>
      </c>
      <c r="D23" s="9">
        <f t="shared" si="2"/>
        <v>0</v>
      </c>
      <c r="E23" s="53"/>
      <c r="F23" s="143"/>
      <c r="G23" s="138"/>
      <c r="H23" s="79" t="str">
        <f>IF(ISBLANK(G23)," ",VLOOKUP(G23,'4. Master Paint Product List'!$N$5:$U$286,5,FALSE))</f>
        <v xml:space="preserve"> </v>
      </c>
      <c r="I23" s="80" t="str">
        <f>IF(ISBLANK(G23)," ",VLOOKUP(G23,'4. Master Paint Product List'!$N$5:$U$286,6,FALSE))</f>
        <v xml:space="preserve"> </v>
      </c>
      <c r="J23" s="54"/>
      <c r="K23" s="54"/>
      <c r="L23" s="54"/>
      <c r="M23" s="59">
        <f t="shared" si="3"/>
        <v>0</v>
      </c>
      <c r="N23" s="68" t="str">
        <f>IF(ISBLANK(G23)," ",VLOOKUP(G23,'4. Master Paint Product List'!$N$5:$U$286,2,FALSE))</f>
        <v xml:space="preserve"> </v>
      </c>
    </row>
    <row r="24" spans="2:14">
      <c r="B24" s="3">
        <f t="shared" si="1"/>
        <v>0</v>
      </c>
      <c r="C24" s="3" t="str">
        <f t="shared" si="0"/>
        <v>NASSCO</v>
      </c>
      <c r="D24" s="9">
        <f t="shared" si="2"/>
        <v>0</v>
      </c>
      <c r="E24" s="53"/>
      <c r="F24" s="143"/>
      <c r="G24" s="138"/>
      <c r="H24" s="79" t="str">
        <f>IF(ISBLANK(G24)," ",VLOOKUP(G24,'4. Master Paint Product List'!$N$5:$U$286,5,FALSE))</f>
        <v xml:space="preserve"> </v>
      </c>
      <c r="I24" s="80" t="str">
        <f>IF(ISBLANK(G24)," ",VLOOKUP(G24,'4. Master Paint Product List'!$N$5:$U$286,6,FALSE))</f>
        <v xml:space="preserve"> </v>
      </c>
      <c r="J24" s="54"/>
      <c r="K24" s="54"/>
      <c r="L24" s="54"/>
      <c r="M24" s="59">
        <f t="shared" si="3"/>
        <v>0</v>
      </c>
      <c r="N24" s="68" t="str">
        <f>IF(ISBLANK(G24)," ",VLOOKUP(G24,'4. Master Paint Product List'!$N$5:$U$286,2,FALSE))</f>
        <v xml:space="preserve"> </v>
      </c>
    </row>
    <row r="25" spans="2:14">
      <c r="B25" s="3">
        <f t="shared" si="1"/>
        <v>0</v>
      </c>
      <c r="C25" s="3" t="str">
        <f t="shared" si="0"/>
        <v>NASSCO</v>
      </c>
      <c r="D25" s="9">
        <f t="shared" si="2"/>
        <v>0</v>
      </c>
      <c r="E25" s="53"/>
      <c r="F25" s="143"/>
      <c r="G25" s="138"/>
      <c r="H25" s="79" t="str">
        <f>IF(ISBLANK(G25)," ",VLOOKUP(G25,'4. Master Paint Product List'!$N$5:$U$286,5,FALSE))</f>
        <v xml:space="preserve"> </v>
      </c>
      <c r="I25" s="80" t="str">
        <f>IF(ISBLANK(G25)," ",VLOOKUP(G25,'4. Master Paint Product List'!$N$5:$U$286,6,FALSE))</f>
        <v xml:space="preserve"> </v>
      </c>
      <c r="J25" s="54"/>
      <c r="K25" s="54"/>
      <c r="L25" s="54"/>
      <c r="M25" s="59">
        <f t="shared" si="3"/>
        <v>0</v>
      </c>
      <c r="N25" s="68" t="str">
        <f>IF(ISBLANK(G25)," ",VLOOKUP(G25,'4. Master Paint Product List'!$N$5:$U$286,2,FALSE))</f>
        <v xml:space="preserve"> </v>
      </c>
    </row>
    <row r="26" spans="2:14">
      <c r="B26" s="3">
        <f t="shared" si="1"/>
        <v>0</v>
      </c>
      <c r="C26" s="3" t="str">
        <f t="shared" si="0"/>
        <v>NASSCO</v>
      </c>
      <c r="D26" s="9">
        <f t="shared" si="2"/>
        <v>0</v>
      </c>
      <c r="E26" s="53"/>
      <c r="F26" s="143"/>
      <c r="G26" s="138"/>
      <c r="H26" s="79" t="str">
        <f>IF(ISBLANK(G26)," ",VLOOKUP(G26,'4. Master Paint Product List'!$N$5:$U$286,5,FALSE))</f>
        <v xml:space="preserve"> </v>
      </c>
      <c r="I26" s="80" t="str">
        <f>IF(ISBLANK(G26)," ",VLOOKUP(G26,'4. Master Paint Product List'!$N$5:$U$286,6,FALSE))</f>
        <v xml:space="preserve"> </v>
      </c>
      <c r="J26" s="54"/>
      <c r="K26" s="54"/>
      <c r="L26" s="54"/>
      <c r="M26" s="59">
        <f t="shared" si="3"/>
        <v>0</v>
      </c>
      <c r="N26" s="68" t="str">
        <f>IF(ISBLANK(G26)," ",VLOOKUP(G26,'4. Master Paint Product List'!$N$5:$U$286,2,FALSE))</f>
        <v xml:space="preserve"> </v>
      </c>
    </row>
    <row r="27" spans="2:14">
      <c r="B27" s="3">
        <f t="shared" si="1"/>
        <v>0</v>
      </c>
      <c r="C27" s="3" t="str">
        <f t="shared" si="0"/>
        <v>NASSCO</v>
      </c>
      <c r="D27" s="9">
        <f t="shared" si="2"/>
        <v>0</v>
      </c>
      <c r="E27" s="53"/>
      <c r="F27" s="143"/>
      <c r="G27" s="138"/>
      <c r="H27" s="79" t="str">
        <f>IF(ISBLANK(G27)," ",VLOOKUP(G27,'4. Master Paint Product List'!$N$5:$U$286,5,FALSE))</f>
        <v xml:space="preserve"> </v>
      </c>
      <c r="I27" s="80" t="str">
        <f>IF(ISBLANK(G27)," ",VLOOKUP(G27,'4. Master Paint Product List'!$N$5:$U$286,6,FALSE))</f>
        <v xml:space="preserve"> </v>
      </c>
      <c r="J27" s="54"/>
      <c r="K27" s="54"/>
      <c r="L27" s="54"/>
      <c r="M27" s="59">
        <f t="shared" si="3"/>
        <v>0</v>
      </c>
      <c r="N27" s="68" t="str">
        <f>IF(ISBLANK(G27)," ",VLOOKUP(G27,'4. Master Paint Product List'!$N$5:$U$286,2,FALSE))</f>
        <v xml:space="preserve"> </v>
      </c>
    </row>
    <row r="28" spans="2:14">
      <c r="B28" s="3">
        <f t="shared" si="1"/>
        <v>0</v>
      </c>
      <c r="C28" s="3" t="str">
        <f t="shared" si="0"/>
        <v>NASSCO</v>
      </c>
      <c r="D28" s="9">
        <f t="shared" si="2"/>
        <v>0</v>
      </c>
      <c r="E28" s="53"/>
      <c r="F28" s="143"/>
      <c r="G28" s="138"/>
      <c r="H28" s="79" t="str">
        <f>IF(ISBLANK(G28)," ",VLOOKUP(G28,'4. Master Paint Product List'!$N$5:$U$286,5,FALSE))</f>
        <v xml:space="preserve"> </v>
      </c>
      <c r="I28" s="80" t="str">
        <f>IF(ISBLANK(G28)," ",VLOOKUP(G28,'4. Master Paint Product List'!$N$5:$U$286,6,FALSE))</f>
        <v xml:space="preserve"> </v>
      </c>
      <c r="J28" s="54"/>
      <c r="K28" s="54"/>
      <c r="L28" s="54"/>
      <c r="M28" s="59">
        <f t="shared" si="3"/>
        <v>0</v>
      </c>
      <c r="N28" s="68" t="str">
        <f>IF(ISBLANK(G28)," ",VLOOKUP(G28,'4. Master Paint Product List'!$N$5:$U$286,2,FALSE))</f>
        <v xml:space="preserve"> </v>
      </c>
    </row>
    <row r="29" spans="2:14">
      <c r="B29" s="3">
        <f t="shared" si="1"/>
        <v>0</v>
      </c>
      <c r="C29" s="3" t="str">
        <f t="shared" si="0"/>
        <v>NASSCO</v>
      </c>
      <c r="D29" s="9">
        <f t="shared" si="2"/>
        <v>0</v>
      </c>
      <c r="E29" s="53"/>
      <c r="F29" s="143"/>
      <c r="G29" s="66"/>
      <c r="H29" s="79" t="str">
        <f>IF(ISBLANK(G29)," ",VLOOKUP(G29,'4. Master Paint Product List'!$N$5:$U$286,5,FALSE))</f>
        <v xml:space="preserve"> </v>
      </c>
      <c r="I29" s="80" t="str">
        <f>IF(ISBLANK(G29)," ",VLOOKUP(G29,'4. Master Paint Product List'!$N$5:$U$286,6,FALSE))</f>
        <v xml:space="preserve"> </v>
      </c>
      <c r="J29" s="54"/>
      <c r="K29" s="54"/>
      <c r="L29" s="54"/>
      <c r="M29" s="59">
        <f t="shared" si="3"/>
        <v>0</v>
      </c>
      <c r="N29" s="68" t="str">
        <f>IF(ISBLANK(G29)," ",VLOOKUP(G29,'4. Master Paint Product List'!$N$5:$U$286,2,FALSE))</f>
        <v xml:space="preserve"> </v>
      </c>
    </row>
    <row r="30" spans="2:14">
      <c r="B30" s="3">
        <f t="shared" si="1"/>
        <v>0</v>
      </c>
      <c r="C30" s="3" t="str">
        <f t="shared" si="0"/>
        <v>NASSCO</v>
      </c>
      <c r="D30" s="9">
        <f t="shared" si="2"/>
        <v>0</v>
      </c>
      <c r="E30" s="53"/>
      <c r="F30" s="143"/>
      <c r="G30" s="66"/>
      <c r="H30" s="79" t="str">
        <f>IF(ISBLANK(G30)," ",VLOOKUP(G30,'4. Master Paint Product List'!$N$5:$U$286,5,FALSE))</f>
        <v xml:space="preserve"> </v>
      </c>
      <c r="I30" s="80" t="str">
        <f>IF(ISBLANK(G30)," ",VLOOKUP(G30,'4. Master Paint Product List'!$N$5:$U$286,6,FALSE))</f>
        <v xml:space="preserve"> </v>
      </c>
      <c r="J30" s="54"/>
      <c r="K30" s="54"/>
      <c r="L30" s="54"/>
      <c r="M30" s="59">
        <f t="shared" si="3"/>
        <v>0</v>
      </c>
      <c r="N30" s="68" t="str">
        <f>IF(ISBLANK(G30)," ",VLOOKUP(G30,'4. Master Paint Product List'!$N$5:$U$286,2,FALSE))</f>
        <v xml:space="preserve"> </v>
      </c>
    </row>
    <row r="31" spans="2:14">
      <c r="B31" s="3">
        <f t="shared" si="1"/>
        <v>0</v>
      </c>
      <c r="C31" s="3" t="str">
        <f t="shared" si="0"/>
        <v>NASSCO</v>
      </c>
      <c r="D31" s="9">
        <f t="shared" si="2"/>
        <v>0</v>
      </c>
      <c r="E31" s="53"/>
      <c r="F31" s="143"/>
      <c r="G31" s="66"/>
      <c r="H31" s="79" t="str">
        <f>IF(ISBLANK(G31)," ",VLOOKUP(G31,'4. Master Paint Product List'!$N$5:$U$286,5,FALSE))</f>
        <v xml:space="preserve"> </v>
      </c>
      <c r="I31" s="80" t="str">
        <f>IF(ISBLANK(G31)," ",VLOOKUP(G31,'4. Master Paint Product List'!$N$5:$U$286,6,FALSE))</f>
        <v xml:space="preserve"> </v>
      </c>
      <c r="J31" s="54"/>
      <c r="K31" s="54"/>
      <c r="L31" s="54"/>
      <c r="M31" s="59">
        <f t="shared" si="3"/>
        <v>0</v>
      </c>
      <c r="N31" s="68" t="str">
        <f>IF(ISBLANK(G31)," ",VLOOKUP(G31,'4. Master Paint Product List'!$N$5:$U$286,2,FALSE))</f>
        <v xml:space="preserve"> </v>
      </c>
    </row>
    <row r="32" spans="2:14">
      <c r="B32" s="3">
        <f t="shared" si="1"/>
        <v>0</v>
      </c>
      <c r="C32" s="3" t="str">
        <f t="shared" si="0"/>
        <v>NASSCO</v>
      </c>
      <c r="D32" s="9">
        <f t="shared" si="2"/>
        <v>0</v>
      </c>
      <c r="E32" s="53"/>
      <c r="F32" s="143"/>
      <c r="G32" s="66"/>
      <c r="H32" s="79" t="str">
        <f>IF(ISBLANK(G32)," ",VLOOKUP(G32,'4. Master Paint Product List'!$N$5:$U$286,5,FALSE))</f>
        <v xml:space="preserve"> </v>
      </c>
      <c r="I32" s="80" t="str">
        <f>IF(ISBLANK(G32)," ",VLOOKUP(G32,'4. Master Paint Product List'!$N$5:$U$286,6,FALSE))</f>
        <v xml:space="preserve"> </v>
      </c>
      <c r="J32" s="54"/>
      <c r="K32" s="54"/>
      <c r="L32" s="54"/>
      <c r="M32" s="59">
        <f t="shared" si="3"/>
        <v>0</v>
      </c>
      <c r="N32" s="68" t="str">
        <f>IF(ISBLANK(G32)," ",VLOOKUP(G32,'4. Master Paint Product List'!$N$5:$U$286,2,FALSE))</f>
        <v xml:space="preserve"> </v>
      </c>
    </row>
    <row r="33" spans="2:14">
      <c r="B33" s="3">
        <f t="shared" si="1"/>
        <v>0</v>
      </c>
      <c r="C33" s="3" t="str">
        <f t="shared" si="0"/>
        <v>NASSCO</v>
      </c>
      <c r="D33" s="9">
        <f t="shared" si="2"/>
        <v>0</v>
      </c>
      <c r="E33" s="53"/>
      <c r="F33" s="143"/>
      <c r="G33" s="66"/>
      <c r="H33" s="79" t="str">
        <f>IF(ISBLANK(G33)," ",VLOOKUP(G33,'4. Master Paint Product List'!$N$5:$U$286,5,FALSE))</f>
        <v xml:space="preserve"> </v>
      </c>
      <c r="I33" s="80" t="str">
        <f>IF(ISBLANK(G33)," ",VLOOKUP(G33,'4. Master Paint Product List'!$N$5:$U$286,6,FALSE))</f>
        <v xml:space="preserve"> </v>
      </c>
      <c r="J33" s="54"/>
      <c r="K33" s="54"/>
      <c r="L33" s="54"/>
      <c r="M33" s="59">
        <f t="shared" si="3"/>
        <v>0</v>
      </c>
      <c r="N33" s="68" t="str">
        <f>IF(ISBLANK(G33)," ",VLOOKUP(G33,'4. Master Paint Product List'!$N$5:$U$286,2,FALSE))</f>
        <v xml:space="preserve"> </v>
      </c>
    </row>
    <row r="34" spans="2:14">
      <c r="B34" s="3">
        <f t="shared" si="1"/>
        <v>0</v>
      </c>
      <c r="C34" s="3" t="str">
        <f t="shared" si="0"/>
        <v>NASSCO</v>
      </c>
      <c r="D34" s="9">
        <f t="shared" si="2"/>
        <v>0</v>
      </c>
      <c r="E34" s="53"/>
      <c r="F34" s="143"/>
      <c r="G34" s="66"/>
      <c r="H34" s="79" t="str">
        <f>IF(ISBLANK(G34)," ",VLOOKUP(G34,'4. Master Paint Product List'!$N$5:$U$286,5,FALSE))</f>
        <v xml:space="preserve"> </v>
      </c>
      <c r="I34" s="80" t="str">
        <f>IF(ISBLANK(G34)," ",VLOOKUP(G34,'4. Master Paint Product List'!$N$5:$U$286,6,FALSE))</f>
        <v xml:space="preserve"> </v>
      </c>
      <c r="J34" s="54"/>
      <c r="K34" s="54"/>
      <c r="L34" s="54"/>
      <c r="M34" s="59">
        <f t="shared" si="3"/>
        <v>0</v>
      </c>
      <c r="N34" s="68" t="str">
        <f>IF(ISBLANK(G34)," ",VLOOKUP(G34,'4. Master Paint Product List'!$N$5:$U$286,2,FALSE))</f>
        <v xml:space="preserve"> </v>
      </c>
    </row>
    <row r="35" spans="2:14">
      <c r="B35" s="3">
        <f t="shared" si="1"/>
        <v>0</v>
      </c>
      <c r="C35" s="3" t="str">
        <f t="shared" si="0"/>
        <v>NASSCO</v>
      </c>
      <c r="D35" s="9">
        <f t="shared" si="2"/>
        <v>0</v>
      </c>
      <c r="E35" s="53"/>
      <c r="F35" s="143"/>
      <c r="G35" s="66"/>
      <c r="H35" s="79" t="str">
        <f>IF(ISBLANK(G35)," ",VLOOKUP(G35,'4. Master Paint Product List'!$N$5:$U$286,5,FALSE))</f>
        <v xml:space="preserve"> </v>
      </c>
      <c r="I35" s="80" t="str">
        <f>IF(ISBLANK(G35)," ",VLOOKUP(G35,'4. Master Paint Product List'!$N$5:$U$286,6,FALSE))</f>
        <v xml:space="preserve"> </v>
      </c>
      <c r="J35" s="54"/>
      <c r="K35" s="54"/>
      <c r="L35" s="54"/>
      <c r="M35" s="59">
        <f t="shared" si="3"/>
        <v>0</v>
      </c>
      <c r="N35" s="68" t="str">
        <f>IF(ISBLANK(G35)," ",VLOOKUP(G35,'4. Master Paint Product List'!$N$5:$U$286,2,FALSE))</f>
        <v xml:space="preserve"> </v>
      </c>
    </row>
    <row r="36" spans="2:14">
      <c r="B36" s="3">
        <f t="shared" si="1"/>
        <v>0</v>
      </c>
      <c r="C36" s="3" t="str">
        <f t="shared" si="0"/>
        <v>NASSCO</v>
      </c>
      <c r="D36" s="9">
        <f t="shared" si="2"/>
        <v>0</v>
      </c>
      <c r="E36" s="53"/>
      <c r="F36" s="143"/>
      <c r="G36" s="66"/>
      <c r="H36" s="79" t="str">
        <f>IF(ISBLANK(G36)," ",VLOOKUP(G36,'4. Master Paint Product List'!$N$5:$U$286,5,FALSE))</f>
        <v xml:space="preserve"> </v>
      </c>
      <c r="I36" s="80" t="str">
        <f>IF(ISBLANK(G36)," ",VLOOKUP(G36,'4. Master Paint Product List'!$N$5:$U$286,6,FALSE))</f>
        <v xml:space="preserve"> </v>
      </c>
      <c r="J36" s="54"/>
      <c r="K36" s="54"/>
      <c r="L36" s="54"/>
      <c r="M36" s="59">
        <f t="shared" si="3"/>
        <v>0</v>
      </c>
      <c r="N36" s="68" t="str">
        <f>IF(ISBLANK(G36)," ",VLOOKUP(G36,'4. Master Paint Product List'!$N$5:$U$286,2,FALSE))</f>
        <v xml:space="preserve"> </v>
      </c>
    </row>
    <row r="37" spans="2:14">
      <c r="B37" s="3">
        <f t="shared" si="1"/>
        <v>0</v>
      </c>
      <c r="C37" s="3" t="str">
        <f t="shared" si="0"/>
        <v>NASSCO</v>
      </c>
      <c r="D37" s="9">
        <f t="shared" si="2"/>
        <v>0</v>
      </c>
      <c r="E37" s="53"/>
      <c r="F37" s="143"/>
      <c r="G37" s="66"/>
      <c r="H37" s="79" t="str">
        <f>IF(ISBLANK(G37)," ",VLOOKUP(G37,'4. Master Paint Product List'!$N$5:$U$286,5,FALSE))</f>
        <v xml:space="preserve"> </v>
      </c>
      <c r="I37" s="80" t="str">
        <f>IF(ISBLANK(G37)," ",VLOOKUP(G37,'4. Master Paint Product List'!$N$5:$U$286,6,FALSE))</f>
        <v xml:space="preserve"> </v>
      </c>
      <c r="J37" s="54"/>
      <c r="K37" s="54"/>
      <c r="L37" s="54"/>
      <c r="M37" s="59">
        <f t="shared" si="3"/>
        <v>0</v>
      </c>
      <c r="N37" s="68" t="str">
        <f>IF(ISBLANK(G37)," ",VLOOKUP(G37,'4. Master Paint Product List'!$N$5:$U$286,2,FALSE))</f>
        <v xml:space="preserve"> </v>
      </c>
    </row>
    <row r="38" spans="2:14">
      <c r="B38" s="3">
        <f t="shared" si="1"/>
        <v>0</v>
      </c>
      <c r="C38" s="3" t="str">
        <f t="shared" si="0"/>
        <v>NASSCO</v>
      </c>
      <c r="D38" s="9">
        <f t="shared" si="2"/>
        <v>0</v>
      </c>
      <c r="E38" s="53"/>
      <c r="F38" s="143"/>
      <c r="G38" s="66"/>
      <c r="H38" s="79" t="str">
        <f>IF(ISBLANK(G38)," ",VLOOKUP(G38,'4. Master Paint Product List'!$N$5:$U$286,5,FALSE))</f>
        <v xml:space="preserve"> </v>
      </c>
      <c r="I38" s="80" t="str">
        <f>IF(ISBLANK(G38)," ",VLOOKUP(G38,'4. Master Paint Product List'!$N$5:$U$286,6,FALSE))</f>
        <v xml:space="preserve"> </v>
      </c>
      <c r="J38" s="54"/>
      <c r="K38" s="54"/>
      <c r="L38" s="54"/>
      <c r="M38" s="59">
        <f t="shared" si="3"/>
        <v>0</v>
      </c>
      <c r="N38" s="68" t="str">
        <f>IF(ISBLANK(G38)," ",VLOOKUP(G38,'4. Master Paint Product List'!$N$5:$U$286,2,FALSE))</f>
        <v xml:space="preserve"> </v>
      </c>
    </row>
    <row r="39" spans="2:14">
      <c r="B39" s="3">
        <f t="shared" si="1"/>
        <v>0</v>
      </c>
      <c r="C39" s="3" t="str">
        <f t="shared" si="0"/>
        <v>NASSCO</v>
      </c>
      <c r="D39" s="9">
        <f t="shared" si="2"/>
        <v>0</v>
      </c>
      <c r="E39" s="53"/>
      <c r="F39" s="143"/>
      <c r="G39" s="66"/>
      <c r="H39" s="79" t="str">
        <f>IF(ISBLANK(G39)," ",VLOOKUP(G39,'4. Master Paint Product List'!$N$5:$U$286,5,FALSE))</f>
        <v xml:space="preserve"> </v>
      </c>
      <c r="I39" s="80" t="str">
        <f>IF(ISBLANK(G39)," ",VLOOKUP(G39,'4. Master Paint Product List'!$N$5:$U$286,6,FALSE))</f>
        <v xml:space="preserve"> </v>
      </c>
      <c r="J39" s="54"/>
      <c r="K39" s="54"/>
      <c r="L39" s="54"/>
      <c r="M39" s="59">
        <f t="shared" si="3"/>
        <v>0</v>
      </c>
      <c r="N39" s="68" t="str">
        <f>IF(ISBLANK(G39)," ",VLOOKUP(G39,'4. Master Paint Product List'!$N$5:$U$286,2,FALSE))</f>
        <v xml:space="preserve"> </v>
      </c>
    </row>
    <row r="40" spans="2:14">
      <c r="B40" s="3">
        <f t="shared" si="1"/>
        <v>0</v>
      </c>
      <c r="C40" s="3" t="str">
        <f t="shared" ref="C40:C57" si="4">$I$4</f>
        <v>NASSCO</v>
      </c>
      <c r="D40" s="9">
        <f t="shared" si="2"/>
        <v>0</v>
      </c>
      <c r="E40" s="53"/>
      <c r="F40" s="143"/>
      <c r="G40" s="66"/>
      <c r="H40" s="79" t="str">
        <f>IF(ISBLANK(G40)," ",VLOOKUP(G40,'4. Master Paint Product List'!$N$5:$U$286,5,FALSE))</f>
        <v xml:space="preserve"> </v>
      </c>
      <c r="I40" s="80" t="str">
        <f>IF(ISBLANK(G40)," ",VLOOKUP(G40,'4. Master Paint Product List'!$N$5:$U$286,6,FALSE))</f>
        <v xml:space="preserve"> </v>
      </c>
      <c r="J40" s="54"/>
      <c r="K40" s="54"/>
      <c r="L40" s="54"/>
      <c r="M40" s="59">
        <f t="shared" si="3"/>
        <v>0</v>
      </c>
      <c r="N40" s="68" t="str">
        <f>IF(ISBLANK(G40)," ",VLOOKUP(G40,'4. Master Paint Product List'!$N$5:$U$286,2,FALSE))</f>
        <v xml:space="preserve"> </v>
      </c>
    </row>
    <row r="41" spans="2:14">
      <c r="B41" s="3">
        <f t="shared" si="1"/>
        <v>0</v>
      </c>
      <c r="C41" s="3" t="str">
        <f t="shared" si="4"/>
        <v>NASSCO</v>
      </c>
      <c r="D41" s="9">
        <f t="shared" si="2"/>
        <v>0</v>
      </c>
      <c r="E41" s="53"/>
      <c r="F41" s="143"/>
      <c r="G41" s="66"/>
      <c r="H41" s="79" t="str">
        <f>IF(ISBLANK(G41)," ",VLOOKUP(G41,'4. Master Paint Product List'!$N$5:$U$286,5,FALSE))</f>
        <v xml:space="preserve"> </v>
      </c>
      <c r="I41" s="80" t="str">
        <f>IF(ISBLANK(G41)," ",VLOOKUP(G41,'4. Master Paint Product List'!$N$5:$U$286,6,FALSE))</f>
        <v xml:space="preserve"> </v>
      </c>
      <c r="J41" s="54"/>
      <c r="K41" s="54"/>
      <c r="L41" s="54"/>
      <c r="M41" s="59">
        <f t="shared" si="3"/>
        <v>0</v>
      </c>
      <c r="N41" s="68" t="str">
        <f>IF(ISBLANK(G41)," ",VLOOKUP(G41,'4. Master Paint Product List'!$N$5:$U$286,2,FALSE))</f>
        <v xml:space="preserve"> </v>
      </c>
    </row>
    <row r="42" spans="2:14">
      <c r="B42" s="3">
        <f t="shared" si="1"/>
        <v>0</v>
      </c>
      <c r="C42" s="3" t="str">
        <f t="shared" si="4"/>
        <v>NASSCO</v>
      </c>
      <c r="D42" s="9">
        <f t="shared" si="2"/>
        <v>0</v>
      </c>
      <c r="E42" s="53"/>
      <c r="F42" s="143"/>
      <c r="G42" s="66"/>
      <c r="H42" s="79" t="str">
        <f>IF(ISBLANK(G42)," ",VLOOKUP(G42,'4. Master Paint Product List'!$N$5:$U$286,5,FALSE))</f>
        <v xml:space="preserve"> </v>
      </c>
      <c r="I42" s="80" t="str">
        <f>IF(ISBLANK(G42)," ",VLOOKUP(G42,'4. Master Paint Product List'!$N$5:$U$286,6,FALSE))</f>
        <v xml:space="preserve"> </v>
      </c>
      <c r="J42" s="54"/>
      <c r="K42" s="54"/>
      <c r="L42" s="54"/>
      <c r="M42" s="59">
        <f t="shared" si="3"/>
        <v>0</v>
      </c>
      <c r="N42" s="68" t="str">
        <f>IF(ISBLANK(G42)," ",VLOOKUP(G42,'4. Master Paint Product List'!$N$5:$U$286,2,FALSE))</f>
        <v xml:space="preserve"> </v>
      </c>
    </row>
    <row r="43" spans="2:14">
      <c r="B43" s="3">
        <f t="shared" si="1"/>
        <v>0</v>
      </c>
      <c r="C43" s="3" t="str">
        <f t="shared" si="4"/>
        <v>NASSCO</v>
      </c>
      <c r="D43" s="9">
        <f t="shared" si="2"/>
        <v>0</v>
      </c>
      <c r="E43" s="53"/>
      <c r="F43" s="143"/>
      <c r="G43" s="66"/>
      <c r="H43" s="79" t="str">
        <f>IF(ISBLANK(G43)," ",VLOOKUP(G43,'4. Master Paint Product List'!$N$5:$U$286,5,FALSE))</f>
        <v xml:space="preserve"> </v>
      </c>
      <c r="I43" s="80" t="str">
        <f>IF(ISBLANK(G43)," ",VLOOKUP(G43,'4. Master Paint Product List'!$N$5:$U$286,6,FALSE))</f>
        <v xml:space="preserve"> </v>
      </c>
      <c r="J43" s="54"/>
      <c r="K43" s="54"/>
      <c r="L43" s="54"/>
      <c r="M43" s="59">
        <f t="shared" si="3"/>
        <v>0</v>
      </c>
      <c r="N43" s="68" t="str">
        <f>IF(ISBLANK(G43)," ",VLOOKUP(G43,'4. Master Paint Product List'!$N$5:$U$286,2,FALSE))</f>
        <v xml:space="preserve"> </v>
      </c>
    </row>
    <row r="44" spans="2:14">
      <c r="B44" s="3">
        <f t="shared" si="1"/>
        <v>0</v>
      </c>
      <c r="C44" s="3" t="str">
        <f t="shared" si="4"/>
        <v>NASSCO</v>
      </c>
      <c r="D44" s="9">
        <f t="shared" si="2"/>
        <v>0</v>
      </c>
      <c r="E44" s="53"/>
      <c r="F44" s="143"/>
      <c r="G44" s="66"/>
      <c r="H44" s="79" t="str">
        <f>IF(ISBLANK(G44)," ",VLOOKUP(G44,'4. Master Paint Product List'!$N$5:$U$286,5,FALSE))</f>
        <v xml:space="preserve"> </v>
      </c>
      <c r="I44" s="80" t="str">
        <f>IF(ISBLANK(G44)," ",VLOOKUP(G44,'4. Master Paint Product List'!$N$5:$U$286,6,FALSE))</f>
        <v xml:space="preserve"> </v>
      </c>
      <c r="J44" s="54"/>
      <c r="K44" s="54"/>
      <c r="L44" s="54"/>
      <c r="M44" s="59">
        <f t="shared" si="3"/>
        <v>0</v>
      </c>
      <c r="N44" s="68" t="str">
        <f>IF(ISBLANK(G44)," ",VLOOKUP(G44,'4. Master Paint Product List'!$N$5:$U$286,2,FALSE))</f>
        <v xml:space="preserve"> </v>
      </c>
    </row>
    <row r="45" spans="2:14">
      <c r="B45" s="3">
        <f t="shared" si="1"/>
        <v>0</v>
      </c>
      <c r="C45" s="3" t="str">
        <f t="shared" si="4"/>
        <v>NASSCO</v>
      </c>
      <c r="D45" s="9">
        <f t="shared" si="2"/>
        <v>0</v>
      </c>
      <c r="E45" s="53"/>
      <c r="F45" s="143"/>
      <c r="G45" s="66"/>
      <c r="H45" s="79" t="str">
        <f>IF(ISBLANK(G45)," ",VLOOKUP(G45,'4. Master Paint Product List'!$N$5:$U$286,5,FALSE))</f>
        <v xml:space="preserve"> </v>
      </c>
      <c r="I45" s="80" t="str">
        <f>IF(ISBLANK(G45)," ",VLOOKUP(G45,'4. Master Paint Product List'!$N$5:$U$286,6,FALSE))</f>
        <v xml:space="preserve"> </v>
      </c>
      <c r="J45" s="54"/>
      <c r="K45" s="54"/>
      <c r="L45" s="54"/>
      <c r="M45" s="59">
        <f t="shared" ref="M45:M108" si="5">IF(ISBLANK(L45),0,(H45/120)*L45)</f>
        <v>0</v>
      </c>
      <c r="N45" s="68" t="str">
        <f>IF(ISBLANK(G45)," ",VLOOKUP(G45,'4. Master Paint Product List'!$N$5:$U$286,2,FALSE))</f>
        <v xml:space="preserve"> </v>
      </c>
    </row>
    <row r="46" spans="2:14">
      <c r="B46" s="3">
        <f t="shared" si="1"/>
        <v>0</v>
      </c>
      <c r="C46" s="3" t="str">
        <f t="shared" si="4"/>
        <v>NASSCO</v>
      </c>
      <c r="D46" s="9">
        <f t="shared" si="2"/>
        <v>0</v>
      </c>
      <c r="E46" s="53"/>
      <c r="F46" s="143"/>
      <c r="G46" s="66"/>
      <c r="H46" s="79" t="str">
        <f>IF(ISBLANK(G46)," ",VLOOKUP(G46,'4. Master Paint Product List'!$N$5:$U$286,5,FALSE))</f>
        <v xml:space="preserve"> </v>
      </c>
      <c r="I46" s="80" t="str">
        <f>IF(ISBLANK(G46)," ",VLOOKUP(G46,'4. Master Paint Product List'!$N$5:$U$286,6,FALSE))</f>
        <v xml:space="preserve"> </v>
      </c>
      <c r="J46" s="54"/>
      <c r="K46" s="54"/>
      <c r="L46" s="54"/>
      <c r="M46" s="59">
        <f t="shared" si="5"/>
        <v>0</v>
      </c>
      <c r="N46" s="68" t="str">
        <f>IF(ISBLANK(G46)," ",VLOOKUP(G46,'4. Master Paint Product List'!$N$5:$U$286,2,FALSE))</f>
        <v xml:space="preserve"> </v>
      </c>
    </row>
    <row r="47" spans="2:14">
      <c r="B47" s="3">
        <f t="shared" si="1"/>
        <v>0</v>
      </c>
      <c r="C47" s="3" t="str">
        <f t="shared" si="4"/>
        <v>NASSCO</v>
      </c>
      <c r="D47" s="9">
        <f t="shared" si="2"/>
        <v>0</v>
      </c>
      <c r="E47" s="53"/>
      <c r="F47" s="143"/>
      <c r="G47" s="66"/>
      <c r="H47" s="79" t="str">
        <f>IF(ISBLANK(G47)," ",VLOOKUP(G47,'4. Master Paint Product List'!$N$5:$U$286,5,FALSE))</f>
        <v xml:space="preserve"> </v>
      </c>
      <c r="I47" s="80" t="str">
        <f>IF(ISBLANK(G47)," ",VLOOKUP(G47,'4. Master Paint Product List'!$N$5:$U$286,6,FALSE))</f>
        <v xml:space="preserve"> </v>
      </c>
      <c r="J47" s="54"/>
      <c r="K47" s="54"/>
      <c r="L47" s="54"/>
      <c r="M47" s="59">
        <f t="shared" si="5"/>
        <v>0</v>
      </c>
      <c r="N47" s="68" t="str">
        <f>IF(ISBLANK(G47)," ",VLOOKUP(G47,'4. Master Paint Product List'!$N$5:$U$286,2,FALSE))</f>
        <v xml:space="preserve"> </v>
      </c>
    </row>
    <row r="48" spans="2:14">
      <c r="B48" s="3">
        <f t="shared" si="1"/>
        <v>0</v>
      </c>
      <c r="C48" s="3" t="str">
        <f t="shared" si="4"/>
        <v>NASSCO</v>
      </c>
      <c r="D48" s="9">
        <f t="shared" si="2"/>
        <v>0</v>
      </c>
      <c r="E48" s="53"/>
      <c r="F48" s="143"/>
      <c r="G48" s="66"/>
      <c r="H48" s="79" t="str">
        <f>IF(ISBLANK(G48)," ",VLOOKUP(G48,'4. Master Paint Product List'!$N$5:$U$286,5,FALSE))</f>
        <v xml:space="preserve"> </v>
      </c>
      <c r="I48" s="80" t="str">
        <f>IF(ISBLANK(G48)," ",VLOOKUP(G48,'4. Master Paint Product List'!$N$5:$U$286,6,FALSE))</f>
        <v xml:space="preserve"> </v>
      </c>
      <c r="J48" s="54"/>
      <c r="K48" s="54"/>
      <c r="L48" s="54"/>
      <c r="M48" s="59">
        <f t="shared" si="5"/>
        <v>0</v>
      </c>
      <c r="N48" s="68" t="str">
        <f>IF(ISBLANK(G48)," ",VLOOKUP(G48,'4. Master Paint Product List'!$N$5:$U$286,2,FALSE))</f>
        <v xml:space="preserve"> </v>
      </c>
    </row>
    <row r="49" spans="2:14">
      <c r="B49" s="3">
        <f t="shared" si="1"/>
        <v>0</v>
      </c>
      <c r="C49" s="3" t="str">
        <f t="shared" si="4"/>
        <v>NASSCO</v>
      </c>
      <c r="D49" s="9">
        <f t="shared" si="2"/>
        <v>0</v>
      </c>
      <c r="E49" s="53"/>
      <c r="F49" s="143"/>
      <c r="G49" s="66"/>
      <c r="H49" s="79" t="str">
        <f>IF(ISBLANK(G49)," ",VLOOKUP(G49,'4. Master Paint Product List'!$N$5:$U$286,5,FALSE))</f>
        <v xml:space="preserve"> </v>
      </c>
      <c r="I49" s="80" t="str">
        <f>IF(ISBLANK(G49)," ",VLOOKUP(G49,'4. Master Paint Product List'!$N$5:$U$286,6,FALSE))</f>
        <v xml:space="preserve"> </v>
      </c>
      <c r="J49" s="54"/>
      <c r="K49" s="54"/>
      <c r="L49" s="54"/>
      <c r="M49" s="59">
        <f t="shared" si="5"/>
        <v>0</v>
      </c>
      <c r="N49" s="68" t="str">
        <f>IF(ISBLANK(G49)," ",VLOOKUP(G49,'4. Master Paint Product List'!$N$5:$U$286,2,FALSE))</f>
        <v xml:space="preserve"> </v>
      </c>
    </row>
    <row r="50" spans="2:14">
      <c r="B50" s="3">
        <f t="shared" si="1"/>
        <v>0</v>
      </c>
      <c r="C50" s="3" t="str">
        <f t="shared" si="4"/>
        <v>NASSCO</v>
      </c>
      <c r="D50" s="9">
        <f t="shared" si="2"/>
        <v>0</v>
      </c>
      <c r="E50" s="53"/>
      <c r="F50" s="143"/>
      <c r="G50" s="66"/>
      <c r="H50" s="79" t="str">
        <f>IF(ISBLANK(G50)," ",VLOOKUP(G50,'4. Master Paint Product List'!$N$5:$U$286,5,FALSE))</f>
        <v xml:space="preserve"> </v>
      </c>
      <c r="I50" s="80" t="str">
        <f>IF(ISBLANK(G50)," ",VLOOKUP(G50,'4. Master Paint Product List'!$N$5:$U$286,6,FALSE))</f>
        <v xml:space="preserve"> </v>
      </c>
      <c r="J50" s="54"/>
      <c r="K50" s="54"/>
      <c r="L50" s="54"/>
      <c r="M50" s="59">
        <f t="shared" si="5"/>
        <v>0</v>
      </c>
      <c r="N50" s="68" t="str">
        <f>IF(ISBLANK(G50)," ",VLOOKUP(G50,'4. Master Paint Product List'!$N$5:$U$286,2,FALSE))</f>
        <v xml:space="preserve"> </v>
      </c>
    </row>
    <row r="51" spans="2:14">
      <c r="B51" s="3">
        <f t="shared" si="1"/>
        <v>0</v>
      </c>
      <c r="C51" s="3" t="str">
        <f t="shared" si="4"/>
        <v>NASSCO</v>
      </c>
      <c r="D51" s="9">
        <f t="shared" si="2"/>
        <v>0</v>
      </c>
      <c r="E51" s="53"/>
      <c r="F51" s="143"/>
      <c r="G51" s="66"/>
      <c r="H51" s="79" t="str">
        <f>IF(ISBLANK(G51)," ",VLOOKUP(G51,'4. Master Paint Product List'!$N$5:$U$286,5,FALSE))</f>
        <v xml:space="preserve"> </v>
      </c>
      <c r="I51" s="80" t="str">
        <f>IF(ISBLANK(G51)," ",VLOOKUP(G51,'4. Master Paint Product List'!$N$5:$U$286,6,FALSE))</f>
        <v xml:space="preserve"> </v>
      </c>
      <c r="J51" s="54"/>
      <c r="K51" s="54"/>
      <c r="L51" s="54"/>
      <c r="M51" s="59">
        <f t="shared" si="5"/>
        <v>0</v>
      </c>
      <c r="N51" s="68" t="str">
        <f>IF(ISBLANK(G51)," ",VLOOKUP(G51,'4. Master Paint Product List'!$N$5:$U$286,2,FALSE))</f>
        <v xml:space="preserve"> </v>
      </c>
    </row>
    <row r="52" spans="2:14">
      <c r="B52" s="3">
        <f t="shared" si="1"/>
        <v>0</v>
      </c>
      <c r="C52" s="3" t="str">
        <f t="shared" si="4"/>
        <v>NASSCO</v>
      </c>
      <c r="D52" s="9">
        <f t="shared" si="2"/>
        <v>0</v>
      </c>
      <c r="E52" s="53"/>
      <c r="F52" s="143"/>
      <c r="G52" s="66"/>
      <c r="H52" s="79" t="str">
        <f>IF(ISBLANK(G52)," ",VLOOKUP(G52,'4. Master Paint Product List'!$N$5:$U$286,5,FALSE))</f>
        <v xml:space="preserve"> </v>
      </c>
      <c r="I52" s="80" t="str">
        <f>IF(ISBLANK(G52)," ",VLOOKUP(G52,'4. Master Paint Product List'!$N$5:$U$286,6,FALSE))</f>
        <v xml:space="preserve"> </v>
      </c>
      <c r="J52" s="54"/>
      <c r="K52" s="54"/>
      <c r="L52" s="54"/>
      <c r="M52" s="59">
        <f t="shared" si="5"/>
        <v>0</v>
      </c>
      <c r="N52" s="68" t="str">
        <f>IF(ISBLANK(G52)," ",VLOOKUP(G52,'4. Master Paint Product List'!$N$5:$U$286,2,FALSE))</f>
        <v xml:space="preserve"> </v>
      </c>
    </row>
    <row r="53" spans="2:14">
      <c r="B53" s="3">
        <f t="shared" si="1"/>
        <v>0</v>
      </c>
      <c r="C53" s="3" t="str">
        <f t="shared" si="4"/>
        <v>NASSCO</v>
      </c>
      <c r="D53" s="9">
        <f t="shared" si="2"/>
        <v>0</v>
      </c>
      <c r="E53" s="53"/>
      <c r="F53" s="143"/>
      <c r="G53" s="66"/>
      <c r="H53" s="79" t="str">
        <f>IF(ISBLANK(G53)," ",VLOOKUP(G53,'4. Master Paint Product List'!$N$5:$U$286,5,FALSE))</f>
        <v xml:space="preserve"> </v>
      </c>
      <c r="I53" s="80" t="str">
        <f>IF(ISBLANK(G53)," ",VLOOKUP(G53,'4. Master Paint Product List'!$N$5:$U$286,6,FALSE))</f>
        <v xml:space="preserve"> </v>
      </c>
      <c r="J53" s="54"/>
      <c r="K53" s="54"/>
      <c r="L53" s="54"/>
      <c r="M53" s="59">
        <f t="shared" si="5"/>
        <v>0</v>
      </c>
      <c r="N53" s="68" t="str">
        <f>IF(ISBLANK(G53)," ",VLOOKUP(G53,'4. Master Paint Product List'!$N$5:$U$286,2,FALSE))</f>
        <v xml:space="preserve"> </v>
      </c>
    </row>
    <row r="54" spans="2:14">
      <c r="B54" s="3">
        <f t="shared" si="1"/>
        <v>0</v>
      </c>
      <c r="C54" s="3" t="str">
        <f t="shared" si="4"/>
        <v>NASSCO</v>
      </c>
      <c r="D54" s="9">
        <f t="shared" si="2"/>
        <v>0</v>
      </c>
      <c r="E54" s="53"/>
      <c r="F54" s="143"/>
      <c r="G54" s="66"/>
      <c r="H54" s="79" t="str">
        <f>IF(ISBLANK(G54)," ",VLOOKUP(G54,'4. Master Paint Product List'!$N$5:$U$286,5,FALSE))</f>
        <v xml:space="preserve"> </v>
      </c>
      <c r="I54" s="80" t="str">
        <f>IF(ISBLANK(G54)," ",VLOOKUP(G54,'4. Master Paint Product List'!$N$5:$U$286,6,FALSE))</f>
        <v xml:space="preserve"> </v>
      </c>
      <c r="J54" s="54"/>
      <c r="K54" s="54"/>
      <c r="L54" s="54"/>
      <c r="M54" s="59">
        <f t="shared" si="5"/>
        <v>0</v>
      </c>
      <c r="N54" s="68" t="str">
        <f>IF(ISBLANK(G54)," ",VLOOKUP(G54,'4. Master Paint Product List'!$N$5:$U$286,2,FALSE))</f>
        <v xml:space="preserve"> </v>
      </c>
    </row>
    <row r="55" spans="2:14">
      <c r="B55" s="3">
        <f t="shared" si="1"/>
        <v>0</v>
      </c>
      <c r="C55" s="3" t="str">
        <f t="shared" si="4"/>
        <v>NASSCO</v>
      </c>
      <c r="D55" s="9">
        <f t="shared" si="2"/>
        <v>0</v>
      </c>
      <c r="E55" s="53"/>
      <c r="F55" s="143"/>
      <c r="G55" s="66"/>
      <c r="H55" s="79" t="str">
        <f>IF(ISBLANK(G55)," ",VLOOKUP(G55,'4. Master Paint Product List'!$N$5:$U$286,5,FALSE))</f>
        <v xml:space="preserve"> </v>
      </c>
      <c r="I55" s="80" t="str">
        <f>IF(ISBLANK(G55)," ",VLOOKUP(G55,'4. Master Paint Product List'!$N$5:$U$286,6,FALSE))</f>
        <v xml:space="preserve"> </v>
      </c>
      <c r="J55" s="54"/>
      <c r="K55" s="54"/>
      <c r="L55" s="54"/>
      <c r="M55" s="59">
        <f t="shared" si="5"/>
        <v>0</v>
      </c>
      <c r="N55" s="68" t="str">
        <f>IF(ISBLANK(G55)," ",VLOOKUP(G55,'4. Master Paint Product List'!$N$5:$U$286,2,FALSE))</f>
        <v xml:space="preserve"> </v>
      </c>
    </row>
    <row r="56" spans="2:14">
      <c r="B56" s="3">
        <f t="shared" si="1"/>
        <v>0</v>
      </c>
      <c r="C56" s="3" t="str">
        <f t="shared" si="4"/>
        <v>NASSCO</v>
      </c>
      <c r="D56" s="9">
        <f t="shared" si="2"/>
        <v>0</v>
      </c>
      <c r="E56" s="53"/>
      <c r="F56" s="143"/>
      <c r="G56" s="66"/>
      <c r="H56" s="79" t="str">
        <f>IF(ISBLANK(G56)," ",VLOOKUP(G56,'4. Master Paint Product List'!$N$5:$U$286,5,FALSE))</f>
        <v xml:space="preserve"> </v>
      </c>
      <c r="I56" s="80" t="str">
        <f>IF(ISBLANK(G56)," ",VLOOKUP(G56,'4. Master Paint Product List'!$N$5:$U$286,6,FALSE))</f>
        <v xml:space="preserve"> </v>
      </c>
      <c r="J56" s="54"/>
      <c r="K56" s="54"/>
      <c r="L56" s="54"/>
      <c r="M56" s="59">
        <f t="shared" si="5"/>
        <v>0</v>
      </c>
      <c r="N56" s="68" t="str">
        <f>IF(ISBLANK(G56)," ",VLOOKUP(G56,'4. Master Paint Product List'!$N$5:$U$286,2,FALSE))</f>
        <v xml:space="preserve"> </v>
      </c>
    </row>
    <row r="57" spans="2:14">
      <c r="B57" s="3">
        <f t="shared" si="1"/>
        <v>0</v>
      </c>
      <c r="C57" s="3" t="str">
        <f t="shared" si="4"/>
        <v>NASSCO</v>
      </c>
      <c r="D57" s="9">
        <f t="shared" si="2"/>
        <v>0</v>
      </c>
      <c r="E57" s="53"/>
      <c r="F57" s="143"/>
      <c r="G57" s="66"/>
      <c r="H57" s="79" t="str">
        <f>IF(ISBLANK(G57)," ",VLOOKUP(G57,'4. Master Paint Product List'!$N$5:$U$286,5,FALSE))</f>
        <v xml:space="preserve"> </v>
      </c>
      <c r="I57" s="80" t="str">
        <f>IF(ISBLANK(G57)," ",VLOOKUP(G57,'4. Master Paint Product List'!$N$5:$U$286,6,FALSE))</f>
        <v xml:space="preserve"> </v>
      </c>
      <c r="J57" s="54"/>
      <c r="K57" s="54"/>
      <c r="L57" s="54"/>
      <c r="M57" s="59">
        <f t="shared" si="5"/>
        <v>0</v>
      </c>
      <c r="N57" s="68" t="str">
        <f>IF(ISBLANK(G57)," ",VLOOKUP(G57,'4. Master Paint Product List'!$N$5:$U$286,2,FALSE))</f>
        <v xml:space="preserve"> </v>
      </c>
    </row>
    <row r="58" spans="2:14">
      <c r="B58" s="3"/>
      <c r="C58" s="3"/>
      <c r="D58" s="9"/>
      <c r="E58" s="53"/>
      <c r="F58" s="143"/>
      <c r="G58" s="66"/>
      <c r="H58" s="79" t="str">
        <f>IF(ISBLANK(G58)," ",VLOOKUP(G58,'4. Master Paint Product List'!$N$5:$U$286,5,FALSE))</f>
        <v xml:space="preserve"> </v>
      </c>
      <c r="I58" s="80" t="str">
        <f>IF(ISBLANK(G58)," ",VLOOKUP(G58,'4. Master Paint Product List'!$N$5:$U$286,6,FALSE))</f>
        <v xml:space="preserve"> </v>
      </c>
      <c r="J58" s="54"/>
      <c r="K58" s="54"/>
      <c r="L58" s="54"/>
      <c r="M58" s="59">
        <f t="shared" si="5"/>
        <v>0</v>
      </c>
      <c r="N58" s="68" t="str">
        <f>IF(ISBLANK(G58)," ",VLOOKUP(G58,'4. Master Paint Product List'!$N$5:$U$286,2,FALSE))</f>
        <v xml:space="preserve"> </v>
      </c>
    </row>
    <row r="59" spans="2:14">
      <c r="B59" s="3"/>
      <c r="C59" s="3"/>
      <c r="D59" s="9"/>
      <c r="E59" s="53"/>
      <c r="F59" s="143"/>
      <c r="G59" s="66"/>
      <c r="H59" s="79" t="str">
        <f>IF(ISBLANK(G59)," ",VLOOKUP(G59,'4. Master Paint Product List'!$N$5:$U$286,5,FALSE))</f>
        <v xml:space="preserve"> </v>
      </c>
      <c r="I59" s="80" t="str">
        <f>IF(ISBLANK(G59)," ",VLOOKUP(G59,'4. Master Paint Product List'!$N$5:$U$286,6,FALSE))</f>
        <v xml:space="preserve"> </v>
      </c>
      <c r="J59" s="54"/>
      <c r="K59" s="54"/>
      <c r="L59" s="54"/>
      <c r="M59" s="59">
        <f t="shared" si="5"/>
        <v>0</v>
      </c>
      <c r="N59" s="68" t="str">
        <f>IF(ISBLANK(G59)," ",VLOOKUP(G59,'4. Master Paint Product List'!$N$5:$U$286,2,FALSE))</f>
        <v xml:space="preserve"> </v>
      </c>
    </row>
    <row r="60" spans="2:14">
      <c r="B60" s="3"/>
      <c r="C60" s="3"/>
      <c r="D60" s="9"/>
      <c r="E60" s="53"/>
      <c r="F60" s="143"/>
      <c r="G60" s="66"/>
      <c r="H60" s="79" t="str">
        <f>IF(ISBLANK(G60)," ",VLOOKUP(G60,'4. Master Paint Product List'!$N$5:$U$286,5,FALSE))</f>
        <v xml:space="preserve"> </v>
      </c>
      <c r="I60" s="80" t="str">
        <f>IF(ISBLANK(G60)," ",VLOOKUP(G60,'4. Master Paint Product List'!$N$5:$U$286,6,FALSE))</f>
        <v xml:space="preserve"> </v>
      </c>
      <c r="J60" s="54"/>
      <c r="K60" s="54"/>
      <c r="L60" s="54"/>
      <c r="M60" s="59">
        <f t="shared" si="5"/>
        <v>0</v>
      </c>
      <c r="N60" s="68" t="str">
        <f>IF(ISBLANK(G60)," ",VLOOKUP(G60,'4. Master Paint Product List'!$N$5:$U$286,2,FALSE))</f>
        <v xml:space="preserve"> </v>
      </c>
    </row>
    <row r="61" spans="2:14">
      <c r="B61" s="3"/>
      <c r="C61" s="3"/>
      <c r="D61" s="9"/>
      <c r="E61" s="53"/>
      <c r="F61" s="143"/>
      <c r="G61" s="66"/>
      <c r="H61" s="79" t="str">
        <f>IF(ISBLANK(G61)," ",VLOOKUP(G61,'4. Master Paint Product List'!$N$5:$U$286,5,FALSE))</f>
        <v xml:space="preserve"> </v>
      </c>
      <c r="I61" s="80" t="str">
        <f>IF(ISBLANK(G61)," ",VLOOKUP(G61,'4. Master Paint Product List'!$N$5:$U$286,6,FALSE))</f>
        <v xml:space="preserve"> </v>
      </c>
      <c r="J61" s="54"/>
      <c r="K61" s="54"/>
      <c r="L61" s="54"/>
      <c r="M61" s="59">
        <f t="shared" si="5"/>
        <v>0</v>
      </c>
      <c r="N61" s="68" t="str">
        <f>IF(ISBLANK(G61)," ",VLOOKUP(G61,'4. Master Paint Product List'!$N$5:$U$286,2,FALSE))</f>
        <v xml:space="preserve"> </v>
      </c>
    </row>
    <row r="62" spans="2:14">
      <c r="B62" s="3"/>
      <c r="C62" s="3"/>
      <c r="D62" s="9"/>
      <c r="E62" s="53"/>
      <c r="F62" s="143"/>
      <c r="G62" s="66"/>
      <c r="H62" s="79" t="str">
        <f>IF(ISBLANK(G62)," ",VLOOKUP(G62,'4. Master Paint Product List'!$N$5:$U$286,5,FALSE))</f>
        <v xml:space="preserve"> </v>
      </c>
      <c r="I62" s="80" t="str">
        <f>IF(ISBLANK(G62)," ",VLOOKUP(G62,'4. Master Paint Product List'!$N$5:$U$286,6,FALSE))</f>
        <v xml:space="preserve"> </v>
      </c>
      <c r="J62" s="54"/>
      <c r="K62" s="54"/>
      <c r="L62" s="54"/>
      <c r="M62" s="59">
        <f t="shared" si="5"/>
        <v>0</v>
      </c>
      <c r="N62" s="68" t="str">
        <f>IF(ISBLANK(G62)," ",VLOOKUP(G62,'4. Master Paint Product List'!$N$5:$U$286,2,FALSE))</f>
        <v xml:space="preserve"> </v>
      </c>
    </row>
    <row r="63" spans="2:14">
      <c r="B63" s="3"/>
      <c r="C63" s="3"/>
      <c r="D63" s="9"/>
      <c r="E63" s="53"/>
      <c r="F63" s="143"/>
      <c r="G63" s="66"/>
      <c r="H63" s="79" t="str">
        <f>IF(ISBLANK(G63)," ",VLOOKUP(G63,'4. Master Paint Product List'!$N$5:$U$286,5,FALSE))</f>
        <v xml:space="preserve"> </v>
      </c>
      <c r="I63" s="80" t="str">
        <f>IF(ISBLANK(G63)," ",VLOOKUP(G63,'4. Master Paint Product List'!$N$5:$U$286,6,FALSE))</f>
        <v xml:space="preserve"> </v>
      </c>
      <c r="J63" s="54"/>
      <c r="K63" s="54"/>
      <c r="L63" s="54"/>
      <c r="M63" s="59">
        <f t="shared" si="5"/>
        <v>0</v>
      </c>
      <c r="N63" s="68" t="str">
        <f>IF(ISBLANK(G63)," ",VLOOKUP(G63,'4. Master Paint Product List'!$N$5:$U$286,2,FALSE))</f>
        <v xml:space="preserve"> </v>
      </c>
    </row>
    <row r="64" spans="2:14">
      <c r="B64" s="3"/>
      <c r="C64" s="3"/>
      <c r="D64" s="9"/>
      <c r="E64" s="53"/>
      <c r="F64" s="143"/>
      <c r="G64" s="66"/>
      <c r="H64" s="79" t="str">
        <f>IF(ISBLANK(G64)," ",VLOOKUP(G64,'4. Master Paint Product List'!$N$5:$U$286,5,FALSE))</f>
        <v xml:space="preserve"> </v>
      </c>
      <c r="I64" s="80" t="str">
        <f>IF(ISBLANK(G64)," ",VLOOKUP(G64,'4. Master Paint Product List'!$N$5:$U$286,6,FALSE))</f>
        <v xml:space="preserve"> </v>
      </c>
      <c r="J64" s="54"/>
      <c r="K64" s="54"/>
      <c r="L64" s="54"/>
      <c r="M64" s="59">
        <f t="shared" si="5"/>
        <v>0</v>
      </c>
      <c r="N64" s="68" t="str">
        <f>IF(ISBLANK(G64)," ",VLOOKUP(G64,'4. Master Paint Product List'!$N$5:$U$286,2,FALSE))</f>
        <v xml:space="preserve"> </v>
      </c>
    </row>
    <row r="65" spans="2:14">
      <c r="B65" s="3"/>
      <c r="C65" s="3"/>
      <c r="D65" s="9"/>
      <c r="E65" s="53"/>
      <c r="F65" s="143"/>
      <c r="G65" s="66"/>
      <c r="H65" s="79" t="str">
        <f>IF(ISBLANK(G65)," ",VLOOKUP(G65,'4. Master Paint Product List'!$N$5:$U$286,5,FALSE))</f>
        <v xml:space="preserve"> </v>
      </c>
      <c r="I65" s="80" t="str">
        <f>IF(ISBLANK(G65)," ",VLOOKUP(G65,'4. Master Paint Product List'!$N$5:$U$286,6,FALSE))</f>
        <v xml:space="preserve"> </v>
      </c>
      <c r="J65" s="54"/>
      <c r="K65" s="54"/>
      <c r="L65" s="54"/>
      <c r="M65" s="59">
        <f t="shared" si="5"/>
        <v>0</v>
      </c>
      <c r="N65" s="68" t="str">
        <f>IF(ISBLANK(G65)," ",VLOOKUP(G65,'4. Master Paint Product List'!$N$5:$U$286,2,FALSE))</f>
        <v xml:space="preserve"> </v>
      </c>
    </row>
    <row r="66" spans="2:14">
      <c r="B66" s="3"/>
      <c r="C66" s="3"/>
      <c r="D66" s="9"/>
      <c r="E66" s="53"/>
      <c r="F66" s="143"/>
      <c r="G66" s="66"/>
      <c r="H66" s="79" t="str">
        <f>IF(ISBLANK(G66)," ",VLOOKUP(G66,'4. Master Paint Product List'!$N$5:$U$286,5,FALSE))</f>
        <v xml:space="preserve"> </v>
      </c>
      <c r="I66" s="80" t="str">
        <f>IF(ISBLANK(G66)," ",VLOOKUP(G66,'4. Master Paint Product List'!$N$5:$U$286,6,FALSE))</f>
        <v xml:space="preserve"> </v>
      </c>
      <c r="J66" s="54"/>
      <c r="K66" s="54"/>
      <c r="L66" s="54"/>
      <c r="M66" s="59">
        <f t="shared" si="5"/>
        <v>0</v>
      </c>
      <c r="N66" s="68" t="str">
        <f>IF(ISBLANK(G66)," ",VLOOKUP(G66,'4. Master Paint Product List'!$N$5:$U$286,2,FALSE))</f>
        <v xml:space="preserve"> </v>
      </c>
    </row>
    <row r="67" spans="2:14">
      <c r="B67" s="3"/>
      <c r="C67" s="3"/>
      <c r="D67" s="9"/>
      <c r="E67" s="53"/>
      <c r="F67" s="143"/>
      <c r="G67" s="66"/>
      <c r="H67" s="79" t="str">
        <f>IF(ISBLANK(G67)," ",VLOOKUP(G67,'4. Master Paint Product List'!$N$5:$U$286,5,FALSE))</f>
        <v xml:space="preserve"> </v>
      </c>
      <c r="I67" s="80" t="str">
        <f>IF(ISBLANK(G67)," ",VLOOKUP(G67,'4. Master Paint Product List'!$N$5:$U$286,6,FALSE))</f>
        <v xml:space="preserve"> </v>
      </c>
      <c r="J67" s="54"/>
      <c r="K67" s="54"/>
      <c r="L67" s="54"/>
      <c r="M67" s="59">
        <f t="shared" si="5"/>
        <v>0</v>
      </c>
      <c r="N67" s="68" t="str">
        <f>IF(ISBLANK(G67)," ",VLOOKUP(G67,'4. Master Paint Product List'!$N$5:$U$286,2,FALSE))</f>
        <v xml:space="preserve"> </v>
      </c>
    </row>
    <row r="68" spans="2:14">
      <c r="B68" s="3"/>
      <c r="C68" s="3"/>
      <c r="D68" s="9"/>
      <c r="E68" s="53"/>
      <c r="F68" s="143"/>
      <c r="G68" s="66"/>
      <c r="H68" s="79" t="str">
        <f>IF(ISBLANK(G68)," ",VLOOKUP(G68,'4. Master Paint Product List'!$N$5:$U$286,5,FALSE))</f>
        <v xml:space="preserve"> </v>
      </c>
      <c r="I68" s="80" t="str">
        <f>IF(ISBLANK(G68)," ",VLOOKUP(G68,'4. Master Paint Product List'!$N$5:$U$286,6,FALSE))</f>
        <v xml:space="preserve"> </v>
      </c>
      <c r="J68" s="54"/>
      <c r="K68" s="54"/>
      <c r="L68" s="54"/>
      <c r="M68" s="59">
        <f t="shared" si="5"/>
        <v>0</v>
      </c>
      <c r="N68" s="68" t="str">
        <f>IF(ISBLANK(G68)," ",VLOOKUP(G68,'4. Master Paint Product List'!$N$5:$U$286,2,FALSE))</f>
        <v xml:space="preserve"> </v>
      </c>
    </row>
    <row r="69" spans="2:14">
      <c r="B69" s="3"/>
      <c r="C69" s="3"/>
      <c r="D69" s="9"/>
      <c r="E69" s="53"/>
      <c r="F69" s="143"/>
      <c r="G69" s="66"/>
      <c r="H69" s="79" t="str">
        <f>IF(ISBLANK(G69)," ",VLOOKUP(G69,'4. Master Paint Product List'!$N$5:$U$286,5,FALSE))</f>
        <v xml:space="preserve"> </v>
      </c>
      <c r="I69" s="80" t="str">
        <f>IF(ISBLANK(G69)," ",VLOOKUP(G69,'4. Master Paint Product List'!$N$5:$U$286,6,FALSE))</f>
        <v xml:space="preserve"> </v>
      </c>
      <c r="J69" s="54"/>
      <c r="K69" s="54"/>
      <c r="L69" s="54"/>
      <c r="M69" s="59">
        <f t="shared" si="5"/>
        <v>0</v>
      </c>
      <c r="N69" s="68" t="str">
        <f>IF(ISBLANK(G69)," ",VLOOKUP(G69,'4. Master Paint Product List'!$N$5:$U$286,2,FALSE))</f>
        <v xml:space="preserve"> </v>
      </c>
    </row>
    <row r="70" spans="2:14">
      <c r="B70" s="3"/>
      <c r="C70" s="3"/>
      <c r="D70" s="9"/>
      <c r="E70" s="53"/>
      <c r="F70" s="143"/>
      <c r="G70" s="66"/>
      <c r="H70" s="79" t="str">
        <f>IF(ISBLANK(G70)," ",VLOOKUP(G70,'4. Master Paint Product List'!$N$5:$U$286,5,FALSE))</f>
        <v xml:space="preserve"> </v>
      </c>
      <c r="I70" s="80" t="str">
        <f>IF(ISBLANK(G70)," ",VLOOKUP(G70,'4. Master Paint Product List'!$N$5:$U$286,6,FALSE))</f>
        <v xml:space="preserve"> </v>
      </c>
      <c r="J70" s="54"/>
      <c r="K70" s="54"/>
      <c r="L70" s="54"/>
      <c r="M70" s="59">
        <f t="shared" si="5"/>
        <v>0</v>
      </c>
      <c r="N70" s="68" t="str">
        <f>IF(ISBLANK(G70)," ",VLOOKUP(G70,'4. Master Paint Product List'!$N$5:$U$286,2,FALSE))</f>
        <v xml:space="preserve"> </v>
      </c>
    </row>
    <row r="71" spans="2:14">
      <c r="B71" s="3"/>
      <c r="C71" s="3"/>
      <c r="D71" s="9"/>
      <c r="E71" s="53"/>
      <c r="F71" s="143"/>
      <c r="G71" s="66"/>
      <c r="H71" s="79" t="str">
        <f>IF(ISBLANK(G71)," ",VLOOKUP(G71,'4. Master Paint Product List'!$N$5:$U$286,5,FALSE))</f>
        <v xml:space="preserve"> </v>
      </c>
      <c r="I71" s="80" t="str">
        <f>IF(ISBLANK(G71)," ",VLOOKUP(G71,'4. Master Paint Product List'!$N$5:$U$286,6,FALSE))</f>
        <v xml:space="preserve"> </v>
      </c>
      <c r="J71" s="54"/>
      <c r="K71" s="54"/>
      <c r="L71" s="54"/>
      <c r="M71" s="59">
        <f t="shared" si="5"/>
        <v>0</v>
      </c>
      <c r="N71" s="68" t="str">
        <f>IF(ISBLANK(G71)," ",VLOOKUP(G71,'4. Master Paint Product List'!$N$5:$U$286,2,FALSE))</f>
        <v xml:space="preserve"> </v>
      </c>
    </row>
    <row r="72" spans="2:14">
      <c r="B72" s="3"/>
      <c r="C72" s="3"/>
      <c r="D72" s="9"/>
      <c r="E72" s="53"/>
      <c r="F72" s="143"/>
      <c r="G72" s="66"/>
      <c r="H72" s="79" t="str">
        <f>IF(ISBLANK(G72)," ",VLOOKUP(G72,'4. Master Paint Product List'!$N$5:$U$286,5,FALSE))</f>
        <v xml:space="preserve"> </v>
      </c>
      <c r="I72" s="80" t="str">
        <f>IF(ISBLANK(G72)," ",VLOOKUP(G72,'4. Master Paint Product List'!$N$5:$U$286,6,FALSE))</f>
        <v xml:space="preserve"> </v>
      </c>
      <c r="J72" s="54"/>
      <c r="K72" s="54"/>
      <c r="L72" s="54"/>
      <c r="M72" s="59">
        <f t="shared" si="5"/>
        <v>0</v>
      </c>
      <c r="N72" s="68" t="str">
        <f>IF(ISBLANK(G72)," ",VLOOKUP(G72,'4. Master Paint Product List'!$N$5:$U$286,2,FALSE))</f>
        <v xml:space="preserve"> </v>
      </c>
    </row>
    <row r="73" spans="2:14">
      <c r="B73" s="3"/>
      <c r="C73" s="3"/>
      <c r="D73" s="9"/>
      <c r="E73" s="53"/>
      <c r="F73" s="143"/>
      <c r="G73" s="66"/>
      <c r="H73" s="79" t="str">
        <f>IF(ISBLANK(G73)," ",VLOOKUP(G73,'4. Master Paint Product List'!$N$5:$U$286,5,FALSE))</f>
        <v xml:space="preserve"> </v>
      </c>
      <c r="I73" s="80" t="str">
        <f>IF(ISBLANK(G73)," ",VLOOKUP(G73,'4. Master Paint Product List'!$N$5:$U$286,6,FALSE))</f>
        <v xml:space="preserve"> </v>
      </c>
      <c r="J73" s="54"/>
      <c r="K73" s="54"/>
      <c r="L73" s="54"/>
      <c r="M73" s="59">
        <f t="shared" si="5"/>
        <v>0</v>
      </c>
      <c r="N73" s="68" t="str">
        <f>IF(ISBLANK(G73)," ",VLOOKUP(G73,'4. Master Paint Product List'!$N$5:$U$286,2,FALSE))</f>
        <v xml:space="preserve"> </v>
      </c>
    </row>
    <row r="74" spans="2:14">
      <c r="B74" s="3"/>
      <c r="C74" s="3"/>
      <c r="D74" s="9"/>
      <c r="E74" s="53"/>
      <c r="F74" s="143"/>
      <c r="G74" s="66"/>
      <c r="H74" s="79" t="str">
        <f>IF(ISBLANK(G74)," ",VLOOKUP(G74,'4. Master Paint Product List'!$N$5:$U$286,5,FALSE))</f>
        <v xml:space="preserve"> </v>
      </c>
      <c r="I74" s="80" t="str">
        <f>IF(ISBLANK(G74)," ",VLOOKUP(G74,'4. Master Paint Product List'!$N$5:$U$286,6,FALSE))</f>
        <v xml:space="preserve"> </v>
      </c>
      <c r="J74" s="54"/>
      <c r="K74" s="54"/>
      <c r="L74" s="54"/>
      <c r="M74" s="59">
        <f t="shared" si="5"/>
        <v>0</v>
      </c>
      <c r="N74" s="68" t="str">
        <f>IF(ISBLANK(G74)," ",VLOOKUP(G74,'4. Master Paint Product List'!$N$5:$U$286,2,FALSE))</f>
        <v xml:space="preserve"> </v>
      </c>
    </row>
    <row r="75" spans="2:14">
      <c r="B75" s="3"/>
      <c r="C75" s="3"/>
      <c r="D75" s="9"/>
      <c r="E75" s="53"/>
      <c r="F75" s="143"/>
      <c r="G75" s="66"/>
      <c r="H75" s="79" t="str">
        <f>IF(ISBLANK(G75)," ",VLOOKUP(G75,'4. Master Paint Product List'!$N$5:$U$286,5,FALSE))</f>
        <v xml:space="preserve"> </v>
      </c>
      <c r="I75" s="80" t="str">
        <f>IF(ISBLANK(G75)," ",VLOOKUP(G75,'4. Master Paint Product List'!$N$5:$U$286,6,FALSE))</f>
        <v xml:space="preserve"> </v>
      </c>
      <c r="J75" s="54"/>
      <c r="K75" s="54"/>
      <c r="L75" s="54"/>
      <c r="M75" s="59">
        <f t="shared" si="5"/>
        <v>0</v>
      </c>
      <c r="N75" s="68" t="str">
        <f>IF(ISBLANK(G75)," ",VLOOKUP(G75,'4. Master Paint Product List'!$N$5:$U$286,2,FALSE))</f>
        <v xml:space="preserve"> </v>
      </c>
    </row>
    <row r="76" spans="2:14">
      <c r="B76" s="3"/>
      <c r="C76" s="3"/>
      <c r="D76" s="9"/>
      <c r="E76" s="53"/>
      <c r="F76" s="143"/>
      <c r="G76" s="66"/>
      <c r="H76" s="79" t="str">
        <f>IF(ISBLANK(G76)," ",VLOOKUP(G76,'4. Master Paint Product List'!$N$5:$U$286,5,FALSE))</f>
        <v xml:space="preserve"> </v>
      </c>
      <c r="I76" s="80" t="str">
        <f>IF(ISBLANK(G76)," ",VLOOKUP(G76,'4. Master Paint Product List'!$N$5:$U$286,6,FALSE))</f>
        <v xml:space="preserve"> </v>
      </c>
      <c r="J76" s="54"/>
      <c r="K76" s="54"/>
      <c r="L76" s="54"/>
      <c r="M76" s="59">
        <f t="shared" si="5"/>
        <v>0</v>
      </c>
      <c r="N76" s="68" t="str">
        <f>IF(ISBLANK(G76)," ",VLOOKUP(G76,'4. Master Paint Product List'!$N$5:$U$286,2,FALSE))</f>
        <v xml:space="preserve"> </v>
      </c>
    </row>
    <row r="77" spans="2:14">
      <c r="B77" s="3"/>
      <c r="C77" s="3"/>
      <c r="D77" s="9"/>
      <c r="E77" s="53"/>
      <c r="F77" s="143"/>
      <c r="G77" s="66"/>
      <c r="H77" s="79" t="str">
        <f>IF(ISBLANK(G77)," ",VLOOKUP(G77,'4. Master Paint Product List'!$N$5:$U$286,5,FALSE))</f>
        <v xml:space="preserve"> </v>
      </c>
      <c r="I77" s="80" t="str">
        <f>IF(ISBLANK(G77)," ",VLOOKUP(G77,'4. Master Paint Product List'!$N$5:$U$286,6,FALSE))</f>
        <v xml:space="preserve"> </v>
      </c>
      <c r="J77" s="54"/>
      <c r="K77" s="54"/>
      <c r="L77" s="54"/>
      <c r="M77" s="59">
        <f t="shared" si="5"/>
        <v>0</v>
      </c>
      <c r="N77" s="68" t="str">
        <f>IF(ISBLANK(G77)," ",VLOOKUP(G77,'4. Master Paint Product List'!$N$5:$U$286,2,FALSE))</f>
        <v xml:space="preserve"> </v>
      </c>
    </row>
    <row r="78" spans="2:14">
      <c r="B78" s="3"/>
      <c r="C78" s="3"/>
      <c r="D78" s="9"/>
      <c r="E78" s="53"/>
      <c r="F78" s="143"/>
      <c r="G78" s="66"/>
      <c r="H78" s="79" t="str">
        <f>IF(ISBLANK(G78)," ",VLOOKUP(G78,'4. Master Paint Product List'!$N$5:$U$286,5,FALSE))</f>
        <v xml:space="preserve"> </v>
      </c>
      <c r="I78" s="80" t="str">
        <f>IF(ISBLANK(G78)," ",VLOOKUP(G78,'4. Master Paint Product List'!$N$5:$U$286,6,FALSE))</f>
        <v xml:space="preserve"> </v>
      </c>
      <c r="J78" s="54"/>
      <c r="K78" s="54"/>
      <c r="L78" s="54"/>
      <c r="M78" s="59">
        <f t="shared" si="5"/>
        <v>0</v>
      </c>
      <c r="N78" s="68" t="str">
        <f>IF(ISBLANK(G78)," ",VLOOKUP(G78,'4. Master Paint Product List'!$N$5:$U$286,2,FALSE))</f>
        <v xml:space="preserve"> </v>
      </c>
    </row>
    <row r="79" spans="2:14">
      <c r="B79" s="3"/>
      <c r="C79" s="3"/>
      <c r="D79" s="9"/>
      <c r="E79" s="53"/>
      <c r="F79" s="143"/>
      <c r="G79" s="66"/>
      <c r="H79" s="79" t="str">
        <f>IF(ISBLANK(G79)," ",VLOOKUP(G79,'4. Master Paint Product List'!$N$5:$U$286,5,FALSE))</f>
        <v xml:space="preserve"> </v>
      </c>
      <c r="I79" s="80" t="str">
        <f>IF(ISBLANK(G79)," ",VLOOKUP(G79,'4. Master Paint Product List'!$N$5:$U$286,6,FALSE))</f>
        <v xml:space="preserve"> </v>
      </c>
      <c r="J79" s="54"/>
      <c r="K79" s="54"/>
      <c r="L79" s="54"/>
      <c r="M79" s="59">
        <f t="shared" si="5"/>
        <v>0</v>
      </c>
      <c r="N79" s="68" t="str">
        <f>IF(ISBLANK(G79)," ",VLOOKUP(G79,'4. Master Paint Product List'!$N$5:$U$286,2,FALSE))</f>
        <v xml:space="preserve"> </v>
      </c>
    </row>
    <row r="80" spans="2:14">
      <c r="B80" s="3"/>
      <c r="C80" s="3"/>
      <c r="D80" s="9"/>
      <c r="E80" s="53"/>
      <c r="F80" s="143"/>
      <c r="G80" s="66"/>
      <c r="H80" s="79" t="str">
        <f>IF(ISBLANK(G80)," ",VLOOKUP(G80,'4. Master Paint Product List'!$N$5:$U$286,5,FALSE))</f>
        <v xml:space="preserve"> </v>
      </c>
      <c r="I80" s="80" t="str">
        <f>IF(ISBLANK(G80)," ",VLOOKUP(G80,'4. Master Paint Product List'!$N$5:$U$286,6,FALSE))</f>
        <v xml:space="preserve"> </v>
      </c>
      <c r="J80" s="54"/>
      <c r="K80" s="54"/>
      <c r="L80" s="54"/>
      <c r="M80" s="59">
        <f t="shared" si="5"/>
        <v>0</v>
      </c>
      <c r="N80" s="68" t="str">
        <f>IF(ISBLANK(G80)," ",VLOOKUP(G80,'4. Master Paint Product List'!$N$5:$U$286,2,FALSE))</f>
        <v xml:space="preserve"> </v>
      </c>
    </row>
    <row r="81" spans="2:14">
      <c r="B81" s="3"/>
      <c r="C81" s="3"/>
      <c r="D81" s="9"/>
      <c r="E81" s="53"/>
      <c r="F81" s="143"/>
      <c r="G81" s="66"/>
      <c r="H81" s="79" t="str">
        <f>IF(ISBLANK(G81)," ",VLOOKUP(G81,'4. Master Paint Product List'!$N$5:$U$286,5,FALSE))</f>
        <v xml:space="preserve"> </v>
      </c>
      <c r="I81" s="80" t="str">
        <f>IF(ISBLANK(G81)," ",VLOOKUP(G81,'4. Master Paint Product List'!$N$5:$U$286,6,FALSE))</f>
        <v xml:space="preserve"> </v>
      </c>
      <c r="J81" s="54"/>
      <c r="K81" s="54"/>
      <c r="L81" s="54"/>
      <c r="M81" s="59">
        <f t="shared" si="5"/>
        <v>0</v>
      </c>
      <c r="N81" s="68" t="str">
        <f>IF(ISBLANK(G81)," ",VLOOKUP(G81,'4. Master Paint Product List'!$N$5:$U$286,2,FALSE))</f>
        <v xml:space="preserve"> </v>
      </c>
    </row>
    <row r="82" spans="2:14">
      <c r="B82" s="3"/>
      <c r="C82" s="3"/>
      <c r="D82" s="9"/>
      <c r="E82" s="53"/>
      <c r="F82" s="143"/>
      <c r="G82" s="66"/>
      <c r="H82" s="79" t="str">
        <f>IF(ISBLANK(G82)," ",VLOOKUP(G82,'4. Master Paint Product List'!$N$5:$U$286,5,FALSE))</f>
        <v xml:space="preserve"> </v>
      </c>
      <c r="I82" s="80" t="str">
        <f>IF(ISBLANK(G82)," ",VLOOKUP(G82,'4. Master Paint Product List'!$N$5:$U$286,6,FALSE))</f>
        <v xml:space="preserve"> </v>
      </c>
      <c r="J82" s="54"/>
      <c r="K82" s="54"/>
      <c r="L82" s="54"/>
      <c r="M82" s="59">
        <f t="shared" si="5"/>
        <v>0</v>
      </c>
      <c r="N82" s="68" t="str">
        <f>IF(ISBLANK(G82)," ",VLOOKUP(G82,'4. Master Paint Product List'!$N$5:$U$286,2,FALSE))</f>
        <v xml:space="preserve"> </v>
      </c>
    </row>
    <row r="83" spans="2:14">
      <c r="B83" s="3"/>
      <c r="C83" s="3"/>
      <c r="D83" s="9"/>
      <c r="E83" s="53"/>
      <c r="F83" s="143"/>
      <c r="G83" s="66"/>
      <c r="H83" s="79" t="str">
        <f>IF(ISBLANK(G83)," ",VLOOKUP(G83,'4. Master Paint Product List'!$N$5:$U$286,5,FALSE))</f>
        <v xml:space="preserve"> </v>
      </c>
      <c r="I83" s="80" t="str">
        <f>IF(ISBLANK(G83)," ",VLOOKUP(G83,'4. Master Paint Product List'!$N$5:$U$286,6,FALSE))</f>
        <v xml:space="preserve"> </v>
      </c>
      <c r="J83" s="54"/>
      <c r="K83" s="54"/>
      <c r="L83" s="54"/>
      <c r="M83" s="59">
        <f t="shared" si="5"/>
        <v>0</v>
      </c>
      <c r="N83" s="68" t="str">
        <f>IF(ISBLANK(G83)," ",VLOOKUP(G83,'4. Master Paint Product List'!$N$5:$U$286,2,FALSE))</f>
        <v xml:space="preserve"> </v>
      </c>
    </row>
    <row r="84" spans="2:14">
      <c r="B84" s="3"/>
      <c r="C84" s="3"/>
      <c r="D84" s="9"/>
      <c r="E84" s="53"/>
      <c r="F84" s="143"/>
      <c r="G84" s="66"/>
      <c r="H84" s="79" t="str">
        <f>IF(ISBLANK(G84)," ",VLOOKUP(G84,'4. Master Paint Product List'!$N$5:$U$286,5,FALSE))</f>
        <v xml:space="preserve"> </v>
      </c>
      <c r="I84" s="80" t="str">
        <f>IF(ISBLANK(G84)," ",VLOOKUP(G84,'4. Master Paint Product List'!$N$5:$U$286,6,FALSE))</f>
        <v xml:space="preserve"> </v>
      </c>
      <c r="J84" s="54"/>
      <c r="K84" s="54"/>
      <c r="L84" s="54"/>
      <c r="M84" s="59">
        <f t="shared" si="5"/>
        <v>0</v>
      </c>
      <c r="N84" s="68" t="str">
        <f>IF(ISBLANK(G84)," ",VLOOKUP(G84,'4. Master Paint Product List'!$N$5:$U$286,2,FALSE))</f>
        <v xml:space="preserve"> </v>
      </c>
    </row>
    <row r="85" spans="2:14">
      <c r="B85" s="3"/>
      <c r="C85" s="3"/>
      <c r="D85" s="9"/>
      <c r="E85" s="53"/>
      <c r="F85" s="143"/>
      <c r="G85" s="66"/>
      <c r="H85" s="79" t="str">
        <f>IF(ISBLANK(G85)," ",VLOOKUP(G85,'4. Master Paint Product List'!$N$5:$U$286,5,FALSE))</f>
        <v xml:space="preserve"> </v>
      </c>
      <c r="I85" s="80" t="str">
        <f>IF(ISBLANK(G85)," ",VLOOKUP(G85,'4. Master Paint Product List'!$N$5:$U$286,6,FALSE))</f>
        <v xml:space="preserve"> </v>
      </c>
      <c r="J85" s="54"/>
      <c r="K85" s="54"/>
      <c r="L85" s="54"/>
      <c r="M85" s="59">
        <f t="shared" si="5"/>
        <v>0</v>
      </c>
      <c r="N85" s="68" t="str">
        <f>IF(ISBLANK(G85)," ",VLOOKUP(G85,'4. Master Paint Product List'!$N$5:$U$286,2,FALSE))</f>
        <v xml:space="preserve"> </v>
      </c>
    </row>
    <row r="86" spans="2:14">
      <c r="B86" s="3"/>
      <c r="C86" s="3"/>
      <c r="D86" s="9"/>
      <c r="E86" s="53"/>
      <c r="F86" s="143"/>
      <c r="G86" s="66"/>
      <c r="H86" s="79" t="str">
        <f>IF(ISBLANK(G86)," ",VLOOKUP(G86,'4. Master Paint Product List'!$N$5:$U$286,5,FALSE))</f>
        <v xml:space="preserve"> </v>
      </c>
      <c r="I86" s="80" t="str">
        <f>IF(ISBLANK(G86)," ",VLOOKUP(G86,'4. Master Paint Product List'!$N$5:$U$286,6,FALSE))</f>
        <v xml:space="preserve"> </v>
      </c>
      <c r="J86" s="54"/>
      <c r="K86" s="54"/>
      <c r="L86" s="54"/>
      <c r="M86" s="59">
        <f t="shared" si="5"/>
        <v>0</v>
      </c>
      <c r="N86" s="68" t="str">
        <f>IF(ISBLANK(G86)," ",VLOOKUP(G86,'4. Master Paint Product List'!$N$5:$U$286,2,FALSE))</f>
        <v xml:space="preserve"> </v>
      </c>
    </row>
    <row r="87" spans="2:14">
      <c r="B87" s="3"/>
      <c r="C87" s="3"/>
      <c r="D87" s="9"/>
      <c r="E87" s="53"/>
      <c r="F87" s="143"/>
      <c r="G87" s="66"/>
      <c r="H87" s="79" t="str">
        <f>IF(ISBLANK(G87)," ",VLOOKUP(G87,'4. Master Paint Product List'!$N$5:$U$286,5,FALSE))</f>
        <v xml:space="preserve"> </v>
      </c>
      <c r="I87" s="80" t="str">
        <f>IF(ISBLANK(G87)," ",VLOOKUP(G87,'4. Master Paint Product List'!$N$5:$U$286,6,FALSE))</f>
        <v xml:space="preserve"> </v>
      </c>
      <c r="J87" s="54"/>
      <c r="K87" s="54"/>
      <c r="L87" s="54"/>
      <c r="M87" s="59">
        <f t="shared" si="5"/>
        <v>0</v>
      </c>
      <c r="N87" s="68" t="str">
        <f>IF(ISBLANK(G87)," ",VLOOKUP(G87,'4. Master Paint Product List'!$N$5:$U$286,2,FALSE))</f>
        <v xml:space="preserve"> </v>
      </c>
    </row>
    <row r="88" spans="2:14">
      <c r="B88" s="3"/>
      <c r="C88" s="3"/>
      <c r="D88" s="9"/>
      <c r="E88" s="53"/>
      <c r="F88" s="143"/>
      <c r="G88" s="66"/>
      <c r="H88" s="79" t="str">
        <f>IF(ISBLANK(G88)," ",VLOOKUP(G88,'4. Master Paint Product List'!$N$5:$U$286,5,FALSE))</f>
        <v xml:space="preserve"> </v>
      </c>
      <c r="I88" s="80" t="str">
        <f>IF(ISBLANK(G88)," ",VLOOKUP(G88,'4. Master Paint Product List'!$N$5:$U$286,6,FALSE))</f>
        <v xml:space="preserve"> </v>
      </c>
      <c r="J88" s="54"/>
      <c r="K88" s="54"/>
      <c r="L88" s="54"/>
      <c r="M88" s="59">
        <f t="shared" si="5"/>
        <v>0</v>
      </c>
      <c r="N88" s="68" t="str">
        <f>IF(ISBLANK(G88)," ",VLOOKUP(G88,'4. Master Paint Product List'!$N$5:$U$286,2,FALSE))</f>
        <v xml:space="preserve"> </v>
      </c>
    </row>
    <row r="89" spans="2:14">
      <c r="B89" s="3"/>
      <c r="C89" s="3"/>
      <c r="D89" s="9"/>
      <c r="E89" s="53"/>
      <c r="F89" s="143"/>
      <c r="G89" s="66"/>
      <c r="H89" s="79" t="str">
        <f>IF(ISBLANK(G89)," ",VLOOKUP(G89,'4. Master Paint Product List'!$N$5:$U$286,5,FALSE))</f>
        <v xml:space="preserve"> </v>
      </c>
      <c r="I89" s="80" t="str">
        <f>IF(ISBLANK(G89)," ",VLOOKUP(G89,'4. Master Paint Product List'!$N$5:$U$286,6,FALSE))</f>
        <v xml:space="preserve"> </v>
      </c>
      <c r="J89" s="54"/>
      <c r="K89" s="54"/>
      <c r="L89" s="54"/>
      <c r="M89" s="59">
        <f t="shared" si="5"/>
        <v>0</v>
      </c>
      <c r="N89" s="68" t="str">
        <f>IF(ISBLANK(G89)," ",VLOOKUP(G89,'4. Master Paint Product List'!$N$5:$U$286,2,FALSE))</f>
        <v xml:space="preserve"> </v>
      </c>
    </row>
    <row r="90" spans="2:14">
      <c r="B90" s="3"/>
      <c r="C90" s="3"/>
      <c r="D90" s="9"/>
      <c r="E90" s="53"/>
      <c r="F90" s="143"/>
      <c r="G90" s="66"/>
      <c r="H90" s="79" t="str">
        <f>IF(ISBLANK(G90)," ",VLOOKUP(G90,'4. Master Paint Product List'!$N$5:$U$286,5,FALSE))</f>
        <v xml:space="preserve"> </v>
      </c>
      <c r="I90" s="80" t="str">
        <f>IF(ISBLANK(G90)," ",VLOOKUP(G90,'4. Master Paint Product List'!$N$5:$U$286,6,FALSE))</f>
        <v xml:space="preserve"> </v>
      </c>
      <c r="J90" s="54"/>
      <c r="K90" s="54"/>
      <c r="L90" s="54"/>
      <c r="M90" s="59">
        <f t="shared" si="5"/>
        <v>0</v>
      </c>
      <c r="N90" s="68" t="str">
        <f>IF(ISBLANK(G90)," ",VLOOKUP(G90,'4. Master Paint Product List'!$N$5:$U$286,2,FALSE))</f>
        <v xml:space="preserve"> </v>
      </c>
    </row>
    <row r="91" spans="2:14">
      <c r="B91" s="3"/>
      <c r="C91" s="3"/>
      <c r="D91" s="9"/>
      <c r="E91" s="53"/>
      <c r="F91" s="143"/>
      <c r="G91" s="66"/>
      <c r="H91" s="79" t="str">
        <f>IF(ISBLANK(G91)," ",VLOOKUP(G91,'4. Master Paint Product List'!$N$5:$U$286,5,FALSE))</f>
        <v xml:space="preserve"> </v>
      </c>
      <c r="I91" s="80" t="str">
        <f>IF(ISBLANK(G91)," ",VLOOKUP(G91,'4. Master Paint Product List'!$N$5:$U$286,6,FALSE))</f>
        <v xml:space="preserve"> </v>
      </c>
      <c r="J91" s="54"/>
      <c r="K91" s="54"/>
      <c r="L91" s="54"/>
      <c r="M91" s="59">
        <f t="shared" si="5"/>
        <v>0</v>
      </c>
      <c r="N91" s="68" t="str">
        <f>IF(ISBLANK(G91)," ",VLOOKUP(G91,'4. Master Paint Product List'!$N$5:$U$286,2,FALSE))</f>
        <v xml:space="preserve"> </v>
      </c>
    </row>
    <row r="92" spans="2:14">
      <c r="B92" s="3"/>
      <c r="C92" s="3"/>
      <c r="D92" s="9"/>
      <c r="E92" s="53"/>
      <c r="F92" s="143"/>
      <c r="G92" s="66"/>
      <c r="H92" s="79" t="str">
        <f>IF(ISBLANK(G92)," ",VLOOKUP(G92,'4. Master Paint Product List'!$N$5:$U$286,5,FALSE))</f>
        <v xml:space="preserve"> </v>
      </c>
      <c r="I92" s="80" t="str">
        <f>IF(ISBLANK(G92)," ",VLOOKUP(G92,'4. Master Paint Product List'!$N$5:$U$286,6,FALSE))</f>
        <v xml:space="preserve"> </v>
      </c>
      <c r="J92" s="54"/>
      <c r="K92" s="54"/>
      <c r="L92" s="54"/>
      <c r="M92" s="59">
        <f t="shared" si="5"/>
        <v>0</v>
      </c>
      <c r="N92" s="68" t="str">
        <f>IF(ISBLANK(G92)," ",VLOOKUP(G92,'4. Master Paint Product List'!$N$5:$U$286,2,FALSE))</f>
        <v xml:space="preserve"> </v>
      </c>
    </row>
    <row r="93" spans="2:14">
      <c r="B93" s="3"/>
      <c r="C93" s="3"/>
      <c r="D93" s="9"/>
      <c r="E93" s="53"/>
      <c r="F93" s="143"/>
      <c r="G93" s="66"/>
      <c r="H93" s="79" t="str">
        <f>IF(ISBLANK(G93)," ",VLOOKUP(G93,'4. Master Paint Product List'!$N$5:$U$286,5,FALSE))</f>
        <v xml:space="preserve"> </v>
      </c>
      <c r="I93" s="80" t="str">
        <f>IF(ISBLANK(G93)," ",VLOOKUP(G93,'4. Master Paint Product List'!$N$5:$U$286,6,FALSE))</f>
        <v xml:space="preserve"> </v>
      </c>
      <c r="J93" s="54"/>
      <c r="K93" s="54"/>
      <c r="L93" s="54"/>
      <c r="M93" s="59">
        <f t="shared" si="5"/>
        <v>0</v>
      </c>
      <c r="N93" s="68" t="str">
        <f>IF(ISBLANK(G93)," ",VLOOKUP(G93,'4. Master Paint Product List'!$N$5:$U$286,2,FALSE))</f>
        <v xml:space="preserve"> </v>
      </c>
    </row>
    <row r="94" spans="2:14">
      <c r="B94" s="3"/>
      <c r="C94" s="3"/>
      <c r="D94" s="9"/>
      <c r="E94" s="53"/>
      <c r="F94" s="143"/>
      <c r="G94" s="66"/>
      <c r="H94" s="79" t="str">
        <f>IF(ISBLANK(G94)," ",VLOOKUP(G94,'4. Master Paint Product List'!$N$5:$U$286,5,FALSE))</f>
        <v xml:space="preserve"> </v>
      </c>
      <c r="I94" s="80" t="str">
        <f>IF(ISBLANK(G94)," ",VLOOKUP(G94,'4. Master Paint Product List'!$N$5:$U$286,6,FALSE))</f>
        <v xml:space="preserve"> </v>
      </c>
      <c r="J94" s="54"/>
      <c r="K94" s="54"/>
      <c r="L94" s="54"/>
      <c r="M94" s="59">
        <f t="shared" si="5"/>
        <v>0</v>
      </c>
      <c r="N94" s="68" t="str">
        <f>IF(ISBLANK(G94)," ",VLOOKUP(G94,'4. Master Paint Product List'!$N$5:$U$286,2,FALSE))</f>
        <v xml:space="preserve"> </v>
      </c>
    </row>
    <row r="95" spans="2:14">
      <c r="B95" s="3"/>
      <c r="C95" s="3"/>
      <c r="D95" s="9"/>
      <c r="E95" s="53"/>
      <c r="F95" s="143"/>
      <c r="G95" s="66"/>
      <c r="H95" s="79" t="str">
        <f>IF(ISBLANK(G95)," ",VLOOKUP(G95,'4. Master Paint Product List'!$N$5:$U$286,5,FALSE))</f>
        <v xml:space="preserve"> </v>
      </c>
      <c r="I95" s="80" t="str">
        <f>IF(ISBLANK(G95)," ",VLOOKUP(G95,'4. Master Paint Product List'!$N$5:$U$286,6,FALSE))</f>
        <v xml:space="preserve"> </v>
      </c>
      <c r="J95" s="54"/>
      <c r="K95" s="54"/>
      <c r="L95" s="54"/>
      <c r="M95" s="59">
        <f t="shared" si="5"/>
        <v>0</v>
      </c>
      <c r="N95" s="68" t="str">
        <f>IF(ISBLANK(G95)," ",VLOOKUP(G95,'4. Master Paint Product List'!$N$5:$U$286,2,FALSE))</f>
        <v xml:space="preserve"> </v>
      </c>
    </row>
    <row r="96" spans="2:14">
      <c r="B96" s="3">
        <f t="shared" si="1"/>
        <v>0</v>
      </c>
      <c r="C96" s="3" t="str">
        <f t="shared" ref="C96:C133" si="6">$I$4</f>
        <v>NASSCO</v>
      </c>
      <c r="D96" s="9">
        <f t="shared" si="2"/>
        <v>0</v>
      </c>
      <c r="E96" s="53"/>
      <c r="F96" s="143"/>
      <c r="G96" s="66"/>
      <c r="H96" s="79" t="str">
        <f>IF(ISBLANK(G96)," ",VLOOKUP(G96,'4. Master Paint Product List'!$N$5:$U$286,5,FALSE))</f>
        <v xml:space="preserve"> </v>
      </c>
      <c r="I96" s="80" t="str">
        <f>IF(ISBLANK(G96)," ",VLOOKUP(G96,'4. Master Paint Product List'!$N$5:$U$286,6,FALSE))</f>
        <v xml:space="preserve"> </v>
      </c>
      <c r="J96" s="54"/>
      <c r="K96" s="54"/>
      <c r="L96" s="54"/>
      <c r="M96" s="59">
        <f t="shared" si="5"/>
        <v>0</v>
      </c>
      <c r="N96" s="68" t="str">
        <f>IF(ISBLANK(G96)," ",VLOOKUP(G96,'4. Master Paint Product List'!$N$5:$U$286,2,FALSE))</f>
        <v xml:space="preserve"> </v>
      </c>
    </row>
    <row r="97" spans="2:14">
      <c r="B97" s="3">
        <f t="shared" si="1"/>
        <v>0</v>
      </c>
      <c r="C97" s="3" t="str">
        <f t="shared" si="6"/>
        <v>NASSCO</v>
      </c>
      <c r="D97" s="9">
        <f t="shared" si="2"/>
        <v>0</v>
      </c>
      <c r="E97" s="53"/>
      <c r="F97" s="143"/>
      <c r="G97" s="66"/>
      <c r="H97" s="79" t="str">
        <f>IF(ISBLANK(G97)," ",VLOOKUP(G97,'4. Master Paint Product List'!$N$5:$U$286,5,FALSE))</f>
        <v xml:space="preserve"> </v>
      </c>
      <c r="I97" s="80" t="str">
        <f>IF(ISBLANK(G97)," ",VLOOKUP(G97,'4. Master Paint Product List'!$N$5:$U$286,6,FALSE))</f>
        <v xml:space="preserve"> </v>
      </c>
      <c r="J97" s="54"/>
      <c r="K97" s="54"/>
      <c r="L97" s="54"/>
      <c r="M97" s="59">
        <f t="shared" si="5"/>
        <v>0</v>
      </c>
      <c r="N97" s="68" t="str">
        <f>IF(ISBLANK(G97)," ",VLOOKUP(G97,'4. Master Paint Product List'!$N$5:$U$286,2,FALSE))</f>
        <v xml:space="preserve"> </v>
      </c>
    </row>
    <row r="98" spans="2:14">
      <c r="B98" s="3">
        <f t="shared" si="1"/>
        <v>0</v>
      </c>
      <c r="C98" s="3" t="str">
        <f t="shared" si="6"/>
        <v>NASSCO</v>
      </c>
      <c r="D98" s="9">
        <f t="shared" si="2"/>
        <v>0</v>
      </c>
      <c r="E98" s="53"/>
      <c r="F98" s="143"/>
      <c r="G98" s="66"/>
      <c r="H98" s="79" t="str">
        <f>IF(ISBLANK(G98)," ",VLOOKUP(G98,'4. Master Paint Product List'!$N$5:$U$286,5,FALSE))</f>
        <v xml:space="preserve"> </v>
      </c>
      <c r="I98" s="80" t="str">
        <f>IF(ISBLANK(G98)," ",VLOOKUP(G98,'4. Master Paint Product List'!$N$5:$U$286,6,FALSE))</f>
        <v xml:space="preserve"> </v>
      </c>
      <c r="J98" s="54"/>
      <c r="K98" s="54"/>
      <c r="L98" s="54"/>
      <c r="M98" s="59">
        <f t="shared" si="5"/>
        <v>0</v>
      </c>
      <c r="N98" s="68" t="str">
        <f>IF(ISBLANK(G98)," ",VLOOKUP(G98,'4. Master Paint Product List'!$N$5:$U$286,2,FALSE))</f>
        <v xml:space="preserve"> </v>
      </c>
    </row>
    <row r="99" spans="2:14">
      <c r="B99" s="3">
        <f t="shared" si="1"/>
        <v>0</v>
      </c>
      <c r="C99" s="3" t="str">
        <f t="shared" si="6"/>
        <v>NASSCO</v>
      </c>
      <c r="D99" s="9">
        <f t="shared" si="2"/>
        <v>0</v>
      </c>
      <c r="E99" s="53"/>
      <c r="F99" s="143"/>
      <c r="G99" s="66"/>
      <c r="H99" s="79" t="str">
        <f>IF(ISBLANK(G99)," ",VLOOKUP(G99,'4. Master Paint Product List'!$N$5:$U$286,5,FALSE))</f>
        <v xml:space="preserve"> </v>
      </c>
      <c r="I99" s="80" t="str">
        <f>IF(ISBLANK(G99)," ",VLOOKUP(G99,'4. Master Paint Product List'!$N$5:$U$286,6,FALSE))</f>
        <v xml:space="preserve"> </v>
      </c>
      <c r="J99" s="54"/>
      <c r="K99" s="54"/>
      <c r="L99" s="54"/>
      <c r="M99" s="59">
        <f t="shared" si="5"/>
        <v>0</v>
      </c>
      <c r="N99" s="68" t="str">
        <f>IF(ISBLANK(G99)," ",VLOOKUP(G99,'4. Master Paint Product List'!$N$5:$U$286,2,FALSE))</f>
        <v xml:space="preserve"> </v>
      </c>
    </row>
    <row r="100" spans="2:14">
      <c r="B100" s="3">
        <f t="shared" si="1"/>
        <v>0</v>
      </c>
      <c r="C100" s="3" t="str">
        <f t="shared" si="6"/>
        <v>NASSCO</v>
      </c>
      <c r="D100" s="9">
        <f t="shared" si="2"/>
        <v>0</v>
      </c>
      <c r="E100" s="53"/>
      <c r="F100" s="142"/>
      <c r="G100" s="66"/>
      <c r="H100" s="79" t="str">
        <f>IF(ISBLANK(G100)," ",VLOOKUP(G100,'4. Master Paint Product List'!$N$5:$U$286,5,FALSE))</f>
        <v xml:space="preserve"> </v>
      </c>
      <c r="I100" s="80" t="str">
        <f>IF(ISBLANK(G100)," ",VLOOKUP(G100,'4. Master Paint Product List'!$N$5:$U$286,6,FALSE))</f>
        <v xml:space="preserve"> </v>
      </c>
      <c r="J100" s="54"/>
      <c r="K100" s="54"/>
      <c r="L100" s="54"/>
      <c r="M100" s="59">
        <f t="shared" si="5"/>
        <v>0</v>
      </c>
      <c r="N100" s="68" t="str">
        <f>IF(ISBLANK(G100)," ",VLOOKUP(G100,'4. Master Paint Product List'!$N$5:$U$286,2,FALSE))</f>
        <v xml:space="preserve"> </v>
      </c>
    </row>
    <row r="101" spans="2:14">
      <c r="B101" s="3">
        <f t="shared" si="1"/>
        <v>0</v>
      </c>
      <c r="C101" s="3" t="str">
        <f t="shared" si="6"/>
        <v>NASSCO</v>
      </c>
      <c r="D101" s="9">
        <f t="shared" si="2"/>
        <v>0</v>
      </c>
      <c r="E101" s="53"/>
      <c r="F101" s="142"/>
      <c r="G101" s="66"/>
      <c r="H101" s="79" t="str">
        <f>IF(ISBLANK(G101)," ",VLOOKUP(G101,'4. Master Paint Product List'!$N$5:$U$286,5,FALSE))</f>
        <v xml:space="preserve"> </v>
      </c>
      <c r="I101" s="80" t="str">
        <f>IF(ISBLANK(G101)," ",VLOOKUP(G101,'4. Master Paint Product List'!$N$5:$U$286,6,FALSE))</f>
        <v xml:space="preserve"> </v>
      </c>
      <c r="J101" s="54"/>
      <c r="K101" s="54"/>
      <c r="L101" s="54"/>
      <c r="M101" s="59">
        <f t="shared" si="5"/>
        <v>0</v>
      </c>
      <c r="N101" s="68" t="str">
        <f>IF(ISBLANK(G101)," ",VLOOKUP(G101,'4. Master Paint Product List'!$N$5:$U$286,2,FALSE))</f>
        <v xml:space="preserve"> </v>
      </c>
    </row>
    <row r="102" spans="2:14">
      <c r="B102" s="3">
        <f t="shared" si="1"/>
        <v>0</v>
      </c>
      <c r="C102" s="3" t="str">
        <f t="shared" si="6"/>
        <v>NASSCO</v>
      </c>
      <c r="D102" s="9">
        <f t="shared" si="2"/>
        <v>0</v>
      </c>
      <c r="E102" s="53"/>
      <c r="F102" s="142"/>
      <c r="G102" s="66"/>
      <c r="H102" s="79" t="str">
        <f>IF(ISBLANK(G102)," ",VLOOKUP(G102,'4. Master Paint Product List'!$N$5:$U$286,5,FALSE))</f>
        <v xml:space="preserve"> </v>
      </c>
      <c r="I102" s="80" t="str">
        <f>IF(ISBLANK(G102)," ",VLOOKUP(G102,'4. Master Paint Product List'!$N$5:$U$286,6,FALSE))</f>
        <v xml:space="preserve"> </v>
      </c>
      <c r="J102" s="54"/>
      <c r="K102" s="54"/>
      <c r="L102" s="54"/>
      <c r="M102" s="59">
        <f t="shared" si="5"/>
        <v>0</v>
      </c>
      <c r="N102" s="68" t="str">
        <f>IF(ISBLANK(G102)," ",VLOOKUP(G102,'4. Master Paint Product List'!$N$5:$U$286,2,FALSE))</f>
        <v xml:space="preserve"> </v>
      </c>
    </row>
    <row r="103" spans="2:14">
      <c r="B103" s="3">
        <f t="shared" si="1"/>
        <v>0</v>
      </c>
      <c r="C103" s="3" t="str">
        <f t="shared" si="6"/>
        <v>NASSCO</v>
      </c>
      <c r="D103" s="9">
        <f t="shared" si="2"/>
        <v>0</v>
      </c>
      <c r="E103" s="53"/>
      <c r="F103" s="142"/>
      <c r="G103" s="66"/>
      <c r="H103" s="79" t="str">
        <f>IF(ISBLANK(G103)," ",VLOOKUP(G103,'4. Master Paint Product List'!$N$5:$U$286,5,FALSE))</f>
        <v xml:space="preserve"> </v>
      </c>
      <c r="I103" s="80" t="str">
        <f>IF(ISBLANK(G103)," ",VLOOKUP(G103,'4. Master Paint Product List'!$N$5:$U$286,6,FALSE))</f>
        <v xml:space="preserve"> </v>
      </c>
      <c r="J103" s="54"/>
      <c r="K103" s="54"/>
      <c r="L103" s="54"/>
      <c r="M103" s="59">
        <f t="shared" si="5"/>
        <v>0</v>
      </c>
      <c r="N103" s="68" t="str">
        <f>IF(ISBLANK(G103)," ",VLOOKUP(G103,'4. Master Paint Product List'!$N$5:$U$286,2,FALSE))</f>
        <v xml:space="preserve"> </v>
      </c>
    </row>
    <row r="104" spans="2:14">
      <c r="B104" s="3">
        <f t="shared" si="1"/>
        <v>0</v>
      </c>
      <c r="C104" s="3" t="str">
        <f t="shared" si="6"/>
        <v>NASSCO</v>
      </c>
      <c r="D104" s="9">
        <f t="shared" si="2"/>
        <v>0</v>
      </c>
      <c r="E104" s="53"/>
      <c r="F104" s="142"/>
      <c r="G104" s="66"/>
      <c r="H104" s="79" t="str">
        <f>IF(ISBLANK(G104)," ",VLOOKUP(G104,'4. Master Paint Product List'!$N$5:$U$286,5,FALSE))</f>
        <v xml:space="preserve"> </v>
      </c>
      <c r="I104" s="80" t="str">
        <f>IF(ISBLANK(G104)," ",VLOOKUP(G104,'4. Master Paint Product List'!$N$5:$U$286,6,FALSE))</f>
        <v xml:space="preserve"> </v>
      </c>
      <c r="J104" s="54"/>
      <c r="K104" s="54"/>
      <c r="L104" s="54"/>
      <c r="M104" s="59">
        <f t="shared" si="5"/>
        <v>0</v>
      </c>
      <c r="N104" s="68" t="str">
        <f>IF(ISBLANK(G104)," ",VLOOKUP(G104,'4. Master Paint Product List'!$N$5:$U$286,2,FALSE))</f>
        <v xml:space="preserve"> </v>
      </c>
    </row>
    <row r="105" spans="2:14">
      <c r="B105" s="3">
        <f t="shared" si="1"/>
        <v>0</v>
      </c>
      <c r="C105" s="3" t="str">
        <f t="shared" si="6"/>
        <v>NASSCO</v>
      </c>
      <c r="D105" s="9">
        <f t="shared" si="2"/>
        <v>0</v>
      </c>
      <c r="E105" s="53"/>
      <c r="F105" s="142"/>
      <c r="G105" s="66"/>
      <c r="H105" s="79" t="str">
        <f>IF(ISBLANK(G105)," ",VLOOKUP(G105,'4. Master Paint Product List'!$N$5:$U$286,5,FALSE))</f>
        <v xml:space="preserve"> </v>
      </c>
      <c r="I105" s="80" t="str">
        <f>IF(ISBLANK(G105)," ",VLOOKUP(G105,'4. Master Paint Product List'!$N$5:$U$286,6,FALSE))</f>
        <v xml:space="preserve"> </v>
      </c>
      <c r="J105" s="54"/>
      <c r="K105" s="54"/>
      <c r="L105" s="54"/>
      <c r="M105" s="59">
        <f t="shared" si="5"/>
        <v>0</v>
      </c>
      <c r="N105" s="68" t="str">
        <f>IF(ISBLANK(G105)," ",VLOOKUP(G105,'4. Master Paint Product List'!$N$5:$U$286,2,FALSE))</f>
        <v xml:space="preserve"> </v>
      </c>
    </row>
    <row r="106" spans="2:14">
      <c r="B106" s="3">
        <f t="shared" si="1"/>
        <v>0</v>
      </c>
      <c r="C106" s="3" t="str">
        <f t="shared" si="6"/>
        <v>NASSCO</v>
      </c>
      <c r="D106" s="9">
        <f t="shared" si="2"/>
        <v>0</v>
      </c>
      <c r="E106" s="53"/>
      <c r="F106" s="142"/>
      <c r="G106" s="66"/>
      <c r="H106" s="79" t="str">
        <f>IF(ISBLANK(G106)," ",VLOOKUP(G106,'4. Master Paint Product List'!$N$5:$U$286,5,FALSE))</f>
        <v xml:space="preserve"> </v>
      </c>
      <c r="I106" s="80" t="str">
        <f>IF(ISBLANK(G106)," ",VLOOKUP(G106,'4. Master Paint Product List'!$N$5:$U$286,6,FALSE))</f>
        <v xml:space="preserve"> </v>
      </c>
      <c r="J106" s="54"/>
      <c r="K106" s="54"/>
      <c r="L106" s="54"/>
      <c r="M106" s="59">
        <f t="shared" si="5"/>
        <v>0</v>
      </c>
      <c r="N106" s="68" t="str">
        <f>IF(ISBLANK(G106)," ",VLOOKUP(G106,'4. Master Paint Product List'!$N$5:$U$286,2,FALSE))</f>
        <v xml:space="preserve"> </v>
      </c>
    </row>
    <row r="107" spans="2:14">
      <c r="B107" s="3">
        <f t="shared" si="1"/>
        <v>0</v>
      </c>
      <c r="C107" s="3" t="str">
        <f t="shared" si="6"/>
        <v>NASSCO</v>
      </c>
      <c r="D107" s="9">
        <f t="shared" si="2"/>
        <v>0</v>
      </c>
      <c r="E107" s="53"/>
      <c r="F107" s="142"/>
      <c r="G107" s="66"/>
      <c r="H107" s="79" t="str">
        <f>IF(ISBLANK(G107)," ",VLOOKUP(G107,'4. Master Paint Product List'!$N$5:$U$286,5,FALSE))</f>
        <v xml:space="preserve"> </v>
      </c>
      <c r="I107" s="80" t="str">
        <f>IF(ISBLANK(G107)," ",VLOOKUP(G107,'4. Master Paint Product List'!$N$5:$U$286,6,FALSE))</f>
        <v xml:space="preserve"> </v>
      </c>
      <c r="J107" s="54"/>
      <c r="K107" s="54"/>
      <c r="L107" s="54"/>
      <c r="M107" s="59">
        <f t="shared" si="5"/>
        <v>0</v>
      </c>
      <c r="N107" s="68" t="str">
        <f>IF(ISBLANK(G107)," ",VLOOKUP(G107,'4. Master Paint Product List'!$N$5:$U$286,2,FALSE))</f>
        <v xml:space="preserve"> </v>
      </c>
    </row>
    <row r="108" spans="2:14">
      <c r="B108" s="3">
        <f t="shared" si="1"/>
        <v>0</v>
      </c>
      <c r="C108" s="3" t="str">
        <f t="shared" si="6"/>
        <v>NASSCO</v>
      </c>
      <c r="D108" s="9">
        <f t="shared" si="2"/>
        <v>0</v>
      </c>
      <c r="E108" s="53"/>
      <c r="F108" s="142"/>
      <c r="G108" s="66"/>
      <c r="H108" s="79" t="str">
        <f>IF(ISBLANK(G108)," ",VLOOKUP(G108,'4. Master Paint Product List'!$N$5:$U$286,5,FALSE))</f>
        <v xml:space="preserve"> </v>
      </c>
      <c r="I108" s="80" t="str">
        <f>IF(ISBLANK(G108)," ",VLOOKUP(G108,'4. Master Paint Product List'!$N$5:$U$286,6,FALSE))</f>
        <v xml:space="preserve"> </v>
      </c>
      <c r="J108" s="54"/>
      <c r="K108" s="54"/>
      <c r="L108" s="54"/>
      <c r="M108" s="59">
        <f t="shared" si="5"/>
        <v>0</v>
      </c>
      <c r="N108" s="68" t="str">
        <f>IF(ISBLANK(G108)," ",VLOOKUP(G108,'4. Master Paint Product List'!$N$5:$U$286,2,FALSE))</f>
        <v xml:space="preserve"> </v>
      </c>
    </row>
    <row r="109" spans="2:14">
      <c r="B109" s="3">
        <f t="shared" si="1"/>
        <v>0</v>
      </c>
      <c r="C109" s="3" t="str">
        <f t="shared" si="6"/>
        <v>NASSCO</v>
      </c>
      <c r="D109" s="9">
        <f t="shared" si="2"/>
        <v>0</v>
      </c>
      <c r="E109" s="53"/>
      <c r="F109" s="142"/>
      <c r="G109" s="66"/>
      <c r="H109" s="79" t="str">
        <f>IF(ISBLANK(G109)," ",VLOOKUP(G109,'4. Master Paint Product List'!$N$5:$U$286,5,FALSE))</f>
        <v xml:space="preserve"> </v>
      </c>
      <c r="I109" s="80" t="str">
        <f>IF(ISBLANK(G109)," ",VLOOKUP(G109,'4. Master Paint Product List'!$N$5:$U$286,6,FALSE))</f>
        <v xml:space="preserve"> </v>
      </c>
      <c r="J109" s="54"/>
      <c r="K109" s="54"/>
      <c r="L109" s="54"/>
      <c r="M109" s="59">
        <f t="shared" ref="M109:M133" si="7">IF(ISBLANK(L109),0,(H109/120)*L109)</f>
        <v>0</v>
      </c>
      <c r="N109" s="68" t="str">
        <f>IF(ISBLANK(G109)," ",VLOOKUP(G109,'4. Master Paint Product List'!$N$5:$U$286,2,FALSE))</f>
        <v xml:space="preserve"> </v>
      </c>
    </row>
    <row r="110" spans="2:14">
      <c r="B110" s="3">
        <f t="shared" si="1"/>
        <v>0</v>
      </c>
      <c r="C110" s="3" t="str">
        <f t="shared" si="6"/>
        <v>NASSCO</v>
      </c>
      <c r="D110" s="9">
        <f t="shared" si="2"/>
        <v>0</v>
      </c>
      <c r="E110" s="53"/>
      <c r="F110" s="142"/>
      <c r="G110" s="66"/>
      <c r="H110" s="79" t="str">
        <f>IF(ISBLANK(G110)," ",VLOOKUP(G110,'4. Master Paint Product List'!$N$5:$U$286,5,FALSE))</f>
        <v xml:space="preserve"> </v>
      </c>
      <c r="I110" s="80" t="str">
        <f>IF(ISBLANK(G110)," ",VLOOKUP(G110,'4. Master Paint Product List'!$N$5:$U$286,6,FALSE))</f>
        <v xml:space="preserve"> </v>
      </c>
      <c r="J110" s="54"/>
      <c r="K110" s="54"/>
      <c r="L110" s="54"/>
      <c r="M110" s="59">
        <f t="shared" si="7"/>
        <v>0</v>
      </c>
      <c r="N110" s="68" t="str">
        <f>IF(ISBLANK(G110)," ",VLOOKUP(G110,'4. Master Paint Product List'!$N$5:$U$286,2,FALSE))</f>
        <v xml:space="preserve"> </v>
      </c>
    </row>
    <row r="111" spans="2:14">
      <c r="B111" s="3">
        <f t="shared" ref="B111:B133" si="8">$G$2</f>
        <v>0</v>
      </c>
      <c r="C111" s="3" t="str">
        <f t="shared" si="6"/>
        <v>NASSCO</v>
      </c>
      <c r="D111" s="9">
        <f t="shared" ref="D111:D133" si="9">$G$4</f>
        <v>0</v>
      </c>
      <c r="E111" s="53"/>
      <c r="F111" s="142"/>
      <c r="G111" s="66"/>
      <c r="H111" s="79" t="str">
        <f>IF(ISBLANK(G111)," ",VLOOKUP(G111,'4. Master Paint Product List'!$N$5:$U$286,5,FALSE))</f>
        <v xml:space="preserve"> </v>
      </c>
      <c r="I111" s="80" t="str">
        <f>IF(ISBLANK(G111)," ",VLOOKUP(G111,'4. Master Paint Product List'!$N$5:$U$286,6,FALSE))</f>
        <v xml:space="preserve"> </v>
      </c>
      <c r="J111" s="54"/>
      <c r="K111" s="54"/>
      <c r="L111" s="54"/>
      <c r="M111" s="59">
        <f t="shared" si="7"/>
        <v>0</v>
      </c>
      <c r="N111" s="68" t="str">
        <f>IF(ISBLANK(G111)," ",VLOOKUP(G111,'4. Master Paint Product List'!$N$5:$U$286,2,FALSE))</f>
        <v xml:space="preserve"> </v>
      </c>
    </row>
    <row r="112" spans="2:14">
      <c r="B112" s="3">
        <f t="shared" si="8"/>
        <v>0</v>
      </c>
      <c r="C112" s="3" t="str">
        <f t="shared" si="6"/>
        <v>NASSCO</v>
      </c>
      <c r="D112" s="9">
        <f t="shared" si="9"/>
        <v>0</v>
      </c>
      <c r="E112" s="53"/>
      <c r="F112" s="142"/>
      <c r="G112" s="66"/>
      <c r="H112" s="79" t="str">
        <f>IF(ISBLANK(G112)," ",VLOOKUP(G112,'4. Master Paint Product List'!$N$5:$U$286,5,FALSE))</f>
        <v xml:space="preserve"> </v>
      </c>
      <c r="I112" s="80" t="str">
        <f>IF(ISBLANK(G112)," ",VLOOKUP(G112,'4. Master Paint Product List'!$N$5:$U$286,6,FALSE))</f>
        <v xml:space="preserve"> </v>
      </c>
      <c r="J112" s="54"/>
      <c r="K112" s="54"/>
      <c r="L112" s="54"/>
      <c r="M112" s="59">
        <f t="shared" si="7"/>
        <v>0</v>
      </c>
      <c r="N112" s="68" t="str">
        <f>IF(ISBLANK(G112)," ",VLOOKUP(G112,'4. Master Paint Product List'!$N$5:$U$286,2,FALSE))</f>
        <v xml:space="preserve"> </v>
      </c>
    </row>
    <row r="113" spans="2:14">
      <c r="B113" s="3">
        <f t="shared" si="8"/>
        <v>0</v>
      </c>
      <c r="C113" s="3" t="str">
        <f t="shared" si="6"/>
        <v>NASSCO</v>
      </c>
      <c r="D113" s="9">
        <f t="shared" si="9"/>
        <v>0</v>
      </c>
      <c r="E113" s="53"/>
      <c r="F113" s="142"/>
      <c r="G113" s="66"/>
      <c r="H113" s="79" t="str">
        <f>IF(ISBLANK(G113)," ",VLOOKUP(G113,'4. Master Paint Product List'!$N$5:$U$286,5,FALSE))</f>
        <v xml:space="preserve"> </v>
      </c>
      <c r="I113" s="80" t="str">
        <f>IF(ISBLANK(G113)," ",VLOOKUP(G113,'4. Master Paint Product List'!$N$5:$U$286,6,FALSE))</f>
        <v xml:space="preserve"> </v>
      </c>
      <c r="J113" s="54"/>
      <c r="K113" s="54"/>
      <c r="L113" s="54"/>
      <c r="M113" s="59">
        <f t="shared" si="7"/>
        <v>0</v>
      </c>
      <c r="N113" s="68" t="str">
        <f>IF(ISBLANK(G113)," ",VLOOKUP(G113,'4. Master Paint Product List'!$N$5:$U$286,2,FALSE))</f>
        <v xml:space="preserve"> </v>
      </c>
    </row>
    <row r="114" spans="2:14">
      <c r="B114" s="3">
        <f t="shared" si="8"/>
        <v>0</v>
      </c>
      <c r="C114" s="3" t="str">
        <f t="shared" si="6"/>
        <v>NASSCO</v>
      </c>
      <c r="D114" s="9">
        <f t="shared" si="9"/>
        <v>0</v>
      </c>
      <c r="E114" s="53"/>
      <c r="F114" s="142"/>
      <c r="G114" s="66"/>
      <c r="H114" s="79" t="str">
        <f>IF(ISBLANK(G114)," ",VLOOKUP(G114,'4. Master Paint Product List'!$N$5:$U$286,5,FALSE))</f>
        <v xml:space="preserve"> </v>
      </c>
      <c r="I114" s="80" t="str">
        <f>IF(ISBLANK(G114)," ",VLOOKUP(G114,'4. Master Paint Product List'!$N$5:$U$286,6,FALSE))</f>
        <v xml:space="preserve"> </v>
      </c>
      <c r="J114" s="54"/>
      <c r="K114" s="54"/>
      <c r="L114" s="54"/>
      <c r="M114" s="59">
        <f t="shared" si="7"/>
        <v>0</v>
      </c>
      <c r="N114" s="68" t="str">
        <f>IF(ISBLANK(G114)," ",VLOOKUP(G114,'4. Master Paint Product List'!$N$5:$U$286,2,FALSE))</f>
        <v xml:space="preserve"> </v>
      </c>
    </row>
    <row r="115" spans="2:14">
      <c r="B115" s="3">
        <f t="shared" si="8"/>
        <v>0</v>
      </c>
      <c r="C115" s="3" t="str">
        <f t="shared" si="6"/>
        <v>NASSCO</v>
      </c>
      <c r="D115" s="9">
        <f t="shared" si="9"/>
        <v>0</v>
      </c>
      <c r="E115" s="53"/>
      <c r="F115" s="142"/>
      <c r="G115" s="66"/>
      <c r="H115" s="79" t="str">
        <f>IF(ISBLANK(G115)," ",VLOOKUP(G115,'4. Master Paint Product List'!$N$5:$U$286,5,FALSE))</f>
        <v xml:space="preserve"> </v>
      </c>
      <c r="I115" s="80" t="str">
        <f>IF(ISBLANK(G115)," ",VLOOKUP(G115,'4. Master Paint Product List'!$N$5:$U$286,6,FALSE))</f>
        <v xml:space="preserve"> </v>
      </c>
      <c r="J115" s="54"/>
      <c r="K115" s="54"/>
      <c r="L115" s="54"/>
      <c r="M115" s="59">
        <f t="shared" si="7"/>
        <v>0</v>
      </c>
      <c r="N115" s="68" t="str">
        <f>IF(ISBLANK(G115)," ",VLOOKUP(G115,'4. Master Paint Product List'!$N$5:$U$286,2,FALSE))</f>
        <v xml:space="preserve"> </v>
      </c>
    </row>
    <row r="116" spans="2:14">
      <c r="B116" s="3">
        <f t="shared" si="8"/>
        <v>0</v>
      </c>
      <c r="C116" s="3" t="str">
        <f t="shared" si="6"/>
        <v>NASSCO</v>
      </c>
      <c r="D116" s="9">
        <f t="shared" si="9"/>
        <v>0</v>
      </c>
      <c r="E116" s="53"/>
      <c r="F116" s="142"/>
      <c r="G116" s="66"/>
      <c r="H116" s="79" t="str">
        <f>IF(ISBLANK(G116)," ",VLOOKUP(G116,'4. Master Paint Product List'!$N$5:$U$286,5,FALSE))</f>
        <v xml:space="preserve"> </v>
      </c>
      <c r="I116" s="80" t="str">
        <f>IF(ISBLANK(G116)," ",VLOOKUP(G116,'4. Master Paint Product List'!$N$5:$U$286,6,FALSE))</f>
        <v xml:space="preserve"> </v>
      </c>
      <c r="J116" s="54"/>
      <c r="K116" s="54"/>
      <c r="L116" s="54"/>
      <c r="M116" s="59">
        <f t="shared" si="7"/>
        <v>0</v>
      </c>
      <c r="N116" s="68" t="str">
        <f>IF(ISBLANK(G116)," ",VLOOKUP(G116,'4. Master Paint Product List'!$N$5:$U$286,2,FALSE))</f>
        <v xml:space="preserve"> </v>
      </c>
    </row>
    <row r="117" spans="2:14">
      <c r="B117" s="3">
        <f t="shared" si="8"/>
        <v>0</v>
      </c>
      <c r="C117" s="3" t="str">
        <f t="shared" si="6"/>
        <v>NASSCO</v>
      </c>
      <c r="D117" s="9">
        <f t="shared" si="9"/>
        <v>0</v>
      </c>
      <c r="E117" s="53"/>
      <c r="F117" s="142"/>
      <c r="G117" s="66"/>
      <c r="H117" s="79" t="str">
        <f>IF(ISBLANK(G117)," ",VLOOKUP(G117,'4. Master Paint Product List'!$N$5:$U$286,5,FALSE))</f>
        <v xml:space="preserve"> </v>
      </c>
      <c r="I117" s="80" t="str">
        <f>IF(ISBLANK(G117)," ",VLOOKUP(G117,'4. Master Paint Product List'!$N$5:$U$286,6,FALSE))</f>
        <v xml:space="preserve"> </v>
      </c>
      <c r="J117" s="54"/>
      <c r="K117" s="54"/>
      <c r="L117" s="54"/>
      <c r="M117" s="59">
        <f t="shared" si="7"/>
        <v>0</v>
      </c>
      <c r="N117" s="68" t="str">
        <f>IF(ISBLANK(G117)," ",VLOOKUP(G117,'4. Master Paint Product List'!$N$5:$U$286,2,FALSE))</f>
        <v xml:space="preserve"> </v>
      </c>
    </row>
    <row r="118" spans="2:14">
      <c r="B118" s="3">
        <f t="shared" si="8"/>
        <v>0</v>
      </c>
      <c r="C118" s="3" t="str">
        <f t="shared" si="6"/>
        <v>NASSCO</v>
      </c>
      <c r="D118" s="9">
        <f t="shared" si="9"/>
        <v>0</v>
      </c>
      <c r="E118" s="53"/>
      <c r="F118" s="142"/>
      <c r="G118" s="66"/>
      <c r="H118" s="79" t="str">
        <f>IF(ISBLANK(G118)," ",VLOOKUP(G118,'4. Master Paint Product List'!$N$5:$U$286,5,FALSE))</f>
        <v xml:space="preserve"> </v>
      </c>
      <c r="I118" s="80" t="str">
        <f>IF(ISBLANK(G118)," ",VLOOKUP(G118,'4. Master Paint Product List'!$N$5:$U$286,6,FALSE))</f>
        <v xml:space="preserve"> </v>
      </c>
      <c r="J118" s="54"/>
      <c r="K118" s="54"/>
      <c r="L118" s="54"/>
      <c r="M118" s="59">
        <f t="shared" si="7"/>
        <v>0</v>
      </c>
      <c r="N118" s="68" t="str">
        <f>IF(ISBLANK(G118)," ",VLOOKUP(G118,'4. Master Paint Product List'!$N$5:$U$286,2,FALSE))</f>
        <v xml:space="preserve"> </v>
      </c>
    </row>
    <row r="119" spans="2:14">
      <c r="B119" s="3">
        <f t="shared" si="8"/>
        <v>0</v>
      </c>
      <c r="C119" s="3" t="str">
        <f t="shared" si="6"/>
        <v>NASSCO</v>
      </c>
      <c r="D119" s="9">
        <f t="shared" si="9"/>
        <v>0</v>
      </c>
      <c r="E119" s="53"/>
      <c r="F119" s="142"/>
      <c r="G119" s="66"/>
      <c r="H119" s="79" t="str">
        <f>IF(ISBLANK(G119)," ",VLOOKUP(G119,'4. Master Paint Product List'!$N$5:$U$286,5,FALSE))</f>
        <v xml:space="preserve"> </v>
      </c>
      <c r="I119" s="80" t="str">
        <f>IF(ISBLANK(G119)," ",VLOOKUP(G119,'4. Master Paint Product List'!$N$5:$U$286,6,FALSE))</f>
        <v xml:space="preserve"> </v>
      </c>
      <c r="J119" s="54"/>
      <c r="K119" s="54"/>
      <c r="L119" s="54"/>
      <c r="M119" s="59">
        <f t="shared" si="7"/>
        <v>0</v>
      </c>
      <c r="N119" s="68" t="str">
        <f>IF(ISBLANK(G119)," ",VLOOKUP(G119,'4. Master Paint Product List'!$N$5:$U$286,2,FALSE))</f>
        <v xml:space="preserve"> </v>
      </c>
    </row>
    <row r="120" spans="2:14">
      <c r="B120" s="3">
        <f t="shared" si="8"/>
        <v>0</v>
      </c>
      <c r="C120" s="3" t="str">
        <f t="shared" si="6"/>
        <v>NASSCO</v>
      </c>
      <c r="D120" s="9">
        <f t="shared" si="9"/>
        <v>0</v>
      </c>
      <c r="E120" s="53"/>
      <c r="F120" s="142"/>
      <c r="G120" s="66"/>
      <c r="H120" s="79" t="str">
        <f>IF(ISBLANK(G120)," ",VLOOKUP(G120,'4. Master Paint Product List'!$N$5:$U$286,5,FALSE))</f>
        <v xml:space="preserve"> </v>
      </c>
      <c r="I120" s="80" t="str">
        <f>IF(ISBLANK(G120)," ",VLOOKUP(G120,'4. Master Paint Product List'!$N$5:$U$286,6,FALSE))</f>
        <v xml:space="preserve"> </v>
      </c>
      <c r="J120" s="54"/>
      <c r="K120" s="54"/>
      <c r="L120" s="54"/>
      <c r="M120" s="59">
        <f t="shared" si="7"/>
        <v>0</v>
      </c>
      <c r="N120" s="68" t="str">
        <f>IF(ISBLANK(G120)," ",VLOOKUP(G120,'4. Master Paint Product List'!$N$5:$U$286,2,FALSE))</f>
        <v xml:space="preserve"> </v>
      </c>
    </row>
    <row r="121" spans="2:14">
      <c r="B121" s="3">
        <f t="shared" si="8"/>
        <v>0</v>
      </c>
      <c r="C121" s="3" t="str">
        <f t="shared" si="6"/>
        <v>NASSCO</v>
      </c>
      <c r="D121" s="9">
        <f t="shared" si="9"/>
        <v>0</v>
      </c>
      <c r="E121" s="53"/>
      <c r="F121" s="142"/>
      <c r="G121" s="66"/>
      <c r="H121" s="79" t="str">
        <f>IF(ISBLANK(G121)," ",VLOOKUP(G121,'4. Master Paint Product List'!$N$5:$U$286,5,FALSE))</f>
        <v xml:space="preserve"> </v>
      </c>
      <c r="I121" s="80" t="str">
        <f>IF(ISBLANK(G121)," ",VLOOKUP(G121,'4. Master Paint Product List'!$N$5:$U$286,6,FALSE))</f>
        <v xml:space="preserve"> </v>
      </c>
      <c r="J121" s="54"/>
      <c r="K121" s="54"/>
      <c r="L121" s="54"/>
      <c r="M121" s="59">
        <f t="shared" si="7"/>
        <v>0</v>
      </c>
      <c r="N121" s="68" t="str">
        <f>IF(ISBLANK(G121)," ",VLOOKUP(G121,'4. Master Paint Product List'!$N$5:$U$286,2,FALSE))</f>
        <v xml:space="preserve"> </v>
      </c>
    </row>
    <row r="122" spans="2:14">
      <c r="B122" s="3">
        <f t="shared" si="8"/>
        <v>0</v>
      </c>
      <c r="C122" s="3" t="str">
        <f t="shared" si="6"/>
        <v>NASSCO</v>
      </c>
      <c r="D122" s="9">
        <f t="shared" si="9"/>
        <v>0</v>
      </c>
      <c r="E122" s="53"/>
      <c r="F122" s="142"/>
      <c r="G122" s="66"/>
      <c r="H122" s="79" t="str">
        <f>IF(ISBLANK(G122)," ",VLOOKUP(G122,'4. Master Paint Product List'!$N$5:$U$286,5,FALSE))</f>
        <v xml:space="preserve"> </v>
      </c>
      <c r="I122" s="80" t="str">
        <f>IF(ISBLANK(G122)," ",VLOOKUP(G122,'4. Master Paint Product List'!$N$5:$U$286,6,FALSE))</f>
        <v xml:space="preserve"> </v>
      </c>
      <c r="J122" s="54"/>
      <c r="K122" s="54"/>
      <c r="L122" s="54"/>
      <c r="M122" s="59">
        <f t="shared" si="7"/>
        <v>0</v>
      </c>
      <c r="N122" s="68" t="str">
        <f>IF(ISBLANK(G122)," ",VLOOKUP(G122,'4. Master Paint Product List'!$N$5:$U$286,2,FALSE))</f>
        <v xml:space="preserve"> </v>
      </c>
    </row>
    <row r="123" spans="2:14">
      <c r="B123" s="3">
        <f t="shared" si="8"/>
        <v>0</v>
      </c>
      <c r="C123" s="3" t="str">
        <f t="shared" si="6"/>
        <v>NASSCO</v>
      </c>
      <c r="D123" s="9">
        <f t="shared" si="9"/>
        <v>0</v>
      </c>
      <c r="E123" s="53"/>
      <c r="F123" s="142"/>
      <c r="G123" s="66"/>
      <c r="H123" s="79" t="str">
        <f>IF(ISBLANK(G123)," ",VLOOKUP(G123,'4. Master Paint Product List'!$N$5:$U$286,5,FALSE))</f>
        <v xml:space="preserve"> </v>
      </c>
      <c r="I123" s="80" t="str">
        <f>IF(ISBLANK(G123)," ",VLOOKUP(G123,'4. Master Paint Product List'!$N$5:$U$286,6,FALSE))</f>
        <v xml:space="preserve"> </v>
      </c>
      <c r="J123" s="54"/>
      <c r="K123" s="54"/>
      <c r="L123" s="54"/>
      <c r="M123" s="59">
        <f t="shared" si="7"/>
        <v>0</v>
      </c>
      <c r="N123" s="68" t="str">
        <f>IF(ISBLANK(G123)," ",VLOOKUP(G123,'4. Master Paint Product List'!$N$5:$U$286,2,FALSE))</f>
        <v xml:space="preserve"> </v>
      </c>
    </row>
    <row r="124" spans="2:14">
      <c r="B124" s="3">
        <f t="shared" si="8"/>
        <v>0</v>
      </c>
      <c r="C124" s="3" t="str">
        <f t="shared" si="6"/>
        <v>NASSCO</v>
      </c>
      <c r="D124" s="9">
        <f t="shared" si="9"/>
        <v>0</v>
      </c>
      <c r="E124" s="53"/>
      <c r="F124" s="142"/>
      <c r="G124" s="66"/>
      <c r="H124" s="79" t="str">
        <f>IF(ISBLANK(G124)," ",VLOOKUP(G124,'4. Master Paint Product List'!$N$5:$U$286,5,FALSE))</f>
        <v xml:space="preserve"> </v>
      </c>
      <c r="I124" s="80" t="str">
        <f>IF(ISBLANK(G124)," ",VLOOKUP(G124,'4. Master Paint Product List'!$N$5:$U$286,6,FALSE))</f>
        <v xml:space="preserve"> </v>
      </c>
      <c r="J124" s="54"/>
      <c r="K124" s="54"/>
      <c r="L124" s="54"/>
      <c r="M124" s="59">
        <f t="shared" si="7"/>
        <v>0</v>
      </c>
      <c r="N124" s="68" t="str">
        <f>IF(ISBLANK(G124)," ",VLOOKUP(G124,'4. Master Paint Product List'!$N$5:$U$286,2,FALSE))</f>
        <v xml:space="preserve"> </v>
      </c>
    </row>
    <row r="125" spans="2:14">
      <c r="B125" s="3">
        <f t="shared" si="8"/>
        <v>0</v>
      </c>
      <c r="C125" s="3" t="str">
        <f t="shared" si="6"/>
        <v>NASSCO</v>
      </c>
      <c r="D125" s="9">
        <f t="shared" si="9"/>
        <v>0</v>
      </c>
      <c r="E125" s="53"/>
      <c r="F125" s="142"/>
      <c r="G125" s="66"/>
      <c r="H125" s="79" t="str">
        <f>IF(ISBLANK(G125)," ",VLOOKUP(G125,'4. Master Paint Product List'!$N$5:$U$286,5,FALSE))</f>
        <v xml:space="preserve"> </v>
      </c>
      <c r="I125" s="80" t="str">
        <f>IF(ISBLANK(G125)," ",VLOOKUP(G125,'4. Master Paint Product List'!$N$5:$U$286,6,FALSE))</f>
        <v xml:space="preserve"> </v>
      </c>
      <c r="J125" s="54"/>
      <c r="K125" s="54"/>
      <c r="L125" s="54"/>
      <c r="M125" s="59">
        <f t="shared" si="7"/>
        <v>0</v>
      </c>
      <c r="N125" s="68" t="str">
        <f>IF(ISBLANK(G125)," ",VLOOKUP(G125,'4. Master Paint Product List'!$N$5:$U$286,2,FALSE))</f>
        <v xml:space="preserve"> </v>
      </c>
    </row>
    <row r="126" spans="2:14">
      <c r="B126" s="3">
        <f t="shared" si="8"/>
        <v>0</v>
      </c>
      <c r="C126" s="3" t="str">
        <f t="shared" si="6"/>
        <v>NASSCO</v>
      </c>
      <c r="D126" s="9">
        <f t="shared" si="9"/>
        <v>0</v>
      </c>
      <c r="E126" s="53"/>
      <c r="F126" s="142"/>
      <c r="G126" s="66"/>
      <c r="H126" s="79" t="str">
        <f>IF(ISBLANK(G126)," ",VLOOKUP(G126,'4. Master Paint Product List'!$N$5:$U$286,5,FALSE))</f>
        <v xml:space="preserve"> </v>
      </c>
      <c r="I126" s="80" t="str">
        <f>IF(ISBLANK(G126)," ",VLOOKUP(G126,'4. Master Paint Product List'!$N$5:$U$286,6,FALSE))</f>
        <v xml:space="preserve"> </v>
      </c>
      <c r="J126" s="54"/>
      <c r="K126" s="54"/>
      <c r="L126" s="54"/>
      <c r="M126" s="59">
        <f t="shared" si="7"/>
        <v>0</v>
      </c>
      <c r="N126" s="68" t="str">
        <f>IF(ISBLANK(G126)," ",VLOOKUP(G126,'4. Master Paint Product List'!$N$5:$U$286,2,FALSE))</f>
        <v xml:space="preserve"> </v>
      </c>
    </row>
    <row r="127" spans="2:14">
      <c r="B127" s="3">
        <f t="shared" si="8"/>
        <v>0</v>
      </c>
      <c r="C127" s="3" t="str">
        <f t="shared" si="6"/>
        <v>NASSCO</v>
      </c>
      <c r="D127" s="9">
        <f t="shared" si="9"/>
        <v>0</v>
      </c>
      <c r="E127" s="53"/>
      <c r="F127" s="142"/>
      <c r="G127" s="66"/>
      <c r="H127" s="79" t="str">
        <f>IF(ISBLANK(G127)," ",VLOOKUP(G127,'4. Master Paint Product List'!$N$5:$U$286,5,FALSE))</f>
        <v xml:space="preserve"> </v>
      </c>
      <c r="I127" s="80" t="str">
        <f>IF(ISBLANK(G127)," ",VLOOKUP(G127,'4. Master Paint Product List'!$N$5:$U$286,6,FALSE))</f>
        <v xml:space="preserve"> </v>
      </c>
      <c r="J127" s="54"/>
      <c r="K127" s="54"/>
      <c r="L127" s="54"/>
      <c r="M127" s="59">
        <f t="shared" si="7"/>
        <v>0</v>
      </c>
      <c r="N127" s="68" t="str">
        <f>IF(ISBLANK(G127)," ",VLOOKUP(G127,'4. Master Paint Product List'!$N$5:$U$286,2,FALSE))</f>
        <v xml:space="preserve"> </v>
      </c>
    </row>
    <row r="128" spans="2:14">
      <c r="B128" s="3">
        <f t="shared" si="8"/>
        <v>0</v>
      </c>
      <c r="C128" s="3" t="str">
        <f t="shared" si="6"/>
        <v>NASSCO</v>
      </c>
      <c r="D128" s="9">
        <f t="shared" si="9"/>
        <v>0</v>
      </c>
      <c r="E128" s="53"/>
      <c r="F128" s="142"/>
      <c r="G128" s="66"/>
      <c r="H128" s="79" t="str">
        <f>IF(ISBLANK(G128)," ",VLOOKUP(G128,'4. Master Paint Product List'!$N$5:$U$286,5,FALSE))</f>
        <v xml:space="preserve"> </v>
      </c>
      <c r="I128" s="80" t="str">
        <f>IF(ISBLANK(G128)," ",VLOOKUP(G128,'4. Master Paint Product List'!$N$5:$U$286,6,FALSE))</f>
        <v xml:space="preserve"> </v>
      </c>
      <c r="J128" s="54"/>
      <c r="K128" s="54"/>
      <c r="L128" s="54"/>
      <c r="M128" s="59">
        <f t="shared" si="7"/>
        <v>0</v>
      </c>
      <c r="N128" s="68" t="str">
        <f>IF(ISBLANK(G128)," ",VLOOKUP(G128,'4. Master Paint Product List'!$N$5:$U$286,2,FALSE))</f>
        <v xml:space="preserve"> </v>
      </c>
    </row>
    <row r="129" spans="2:15">
      <c r="B129" s="3">
        <f t="shared" si="8"/>
        <v>0</v>
      </c>
      <c r="C129" s="3" t="str">
        <f t="shared" si="6"/>
        <v>NASSCO</v>
      </c>
      <c r="D129" s="9">
        <f t="shared" si="9"/>
        <v>0</v>
      </c>
      <c r="E129" s="53"/>
      <c r="F129" s="142"/>
      <c r="G129" s="66"/>
      <c r="H129" s="79" t="str">
        <f>IF(ISBLANK(G129)," ",VLOOKUP(G129,'4. Master Paint Product List'!$N$5:$U$286,5,FALSE))</f>
        <v xml:space="preserve"> </v>
      </c>
      <c r="I129" s="80" t="str">
        <f>IF(ISBLANK(G129)," ",VLOOKUP(G129,'4. Master Paint Product List'!$N$5:$U$286,6,FALSE))</f>
        <v xml:space="preserve"> </v>
      </c>
      <c r="J129" s="54"/>
      <c r="K129" s="54"/>
      <c r="L129" s="54"/>
      <c r="M129" s="59">
        <f t="shared" si="7"/>
        <v>0</v>
      </c>
      <c r="N129" s="68" t="str">
        <f>IF(ISBLANK(G129)," ",VLOOKUP(G129,'4. Master Paint Product List'!$N$5:$U$286,2,FALSE))</f>
        <v xml:space="preserve"> </v>
      </c>
    </row>
    <row r="130" spans="2:15">
      <c r="B130" s="3">
        <f t="shared" si="8"/>
        <v>0</v>
      </c>
      <c r="C130" s="3" t="str">
        <f t="shared" si="6"/>
        <v>NASSCO</v>
      </c>
      <c r="D130" s="9">
        <f t="shared" si="9"/>
        <v>0</v>
      </c>
      <c r="E130" s="53"/>
      <c r="F130" s="142"/>
      <c r="G130" s="66"/>
      <c r="H130" s="79" t="str">
        <f>IF(ISBLANK(G130)," ",VLOOKUP(G130,'4. Master Paint Product List'!$N$5:$U$286,5,FALSE))</f>
        <v xml:space="preserve"> </v>
      </c>
      <c r="I130" s="80" t="str">
        <f>IF(ISBLANK(G130)," ",VLOOKUP(G130,'4. Master Paint Product List'!$N$5:$U$286,6,FALSE))</f>
        <v xml:space="preserve"> </v>
      </c>
      <c r="J130" s="54"/>
      <c r="K130" s="54"/>
      <c r="L130" s="54"/>
      <c r="M130" s="59">
        <f t="shared" si="7"/>
        <v>0</v>
      </c>
      <c r="N130" s="68" t="str">
        <f>IF(ISBLANK(G130)," ",VLOOKUP(G130,'4. Master Paint Product List'!$N$5:$U$286,2,FALSE))</f>
        <v xml:space="preserve"> </v>
      </c>
    </row>
    <row r="131" spans="2:15">
      <c r="B131" s="3">
        <f t="shared" si="8"/>
        <v>0</v>
      </c>
      <c r="C131" s="3" t="str">
        <f t="shared" si="6"/>
        <v>NASSCO</v>
      </c>
      <c r="D131" s="9">
        <f t="shared" si="9"/>
        <v>0</v>
      </c>
      <c r="E131" s="53"/>
      <c r="F131" s="142"/>
      <c r="G131" s="66"/>
      <c r="H131" s="79" t="str">
        <f>IF(ISBLANK(G131)," ",VLOOKUP(G131,'4. Master Paint Product List'!$N$5:$U$286,5,FALSE))</f>
        <v xml:space="preserve"> </v>
      </c>
      <c r="I131" s="80" t="str">
        <f>IF(ISBLANK(G131)," ",VLOOKUP(G131,'4. Master Paint Product List'!$N$5:$U$286,6,FALSE))</f>
        <v xml:space="preserve"> </v>
      </c>
      <c r="J131" s="54"/>
      <c r="K131" s="54"/>
      <c r="L131" s="54"/>
      <c r="M131" s="59">
        <f t="shared" si="7"/>
        <v>0</v>
      </c>
      <c r="N131" s="68" t="str">
        <f>IF(ISBLANK(G131)," ",VLOOKUP(G131,'4. Master Paint Product List'!$N$5:$U$286,2,FALSE))</f>
        <v xml:space="preserve"> </v>
      </c>
    </row>
    <row r="132" spans="2:15">
      <c r="B132" s="3">
        <f t="shared" si="8"/>
        <v>0</v>
      </c>
      <c r="C132" s="3" t="str">
        <f t="shared" si="6"/>
        <v>NASSCO</v>
      </c>
      <c r="D132" s="9">
        <f t="shared" si="9"/>
        <v>0</v>
      </c>
      <c r="E132" s="53"/>
      <c r="F132" s="142"/>
      <c r="G132" s="66"/>
      <c r="H132" s="79" t="str">
        <f>IF(ISBLANK(G132)," ",VLOOKUP(G132,'4. Master Paint Product List'!$N$5:$U$286,5,FALSE))</f>
        <v xml:space="preserve"> </v>
      </c>
      <c r="I132" s="80" t="str">
        <f>IF(ISBLANK(G132)," ",VLOOKUP(G132,'4. Master Paint Product List'!$N$5:$U$286,6,FALSE))</f>
        <v xml:space="preserve"> </v>
      </c>
      <c r="J132" s="54"/>
      <c r="K132" s="54"/>
      <c r="L132" s="54"/>
      <c r="M132" s="59">
        <f t="shared" si="7"/>
        <v>0</v>
      </c>
      <c r="N132" s="68" t="str">
        <f>IF(ISBLANK(G132)," ",VLOOKUP(G132,'4. Master Paint Product List'!$N$5:$U$286,2,FALSE))</f>
        <v xml:space="preserve"> </v>
      </c>
    </row>
    <row r="133" spans="2:15">
      <c r="B133" s="3">
        <f t="shared" si="8"/>
        <v>0</v>
      </c>
      <c r="C133" s="3" t="str">
        <f t="shared" si="6"/>
        <v>NASSCO</v>
      </c>
      <c r="D133" s="9">
        <f t="shared" si="9"/>
        <v>0</v>
      </c>
      <c r="E133" s="53"/>
      <c r="F133" s="142"/>
      <c r="G133" s="66"/>
      <c r="H133" s="79" t="str">
        <f>IF(ISBLANK(G133)," ",VLOOKUP(G133,'4. Master Paint Product List'!$N$5:$U$286,5,FALSE))</f>
        <v xml:space="preserve"> </v>
      </c>
      <c r="I133" s="80" t="str">
        <f>IF(ISBLANK(G133)," ",VLOOKUP(G133,'4. Master Paint Product List'!$N$5:$U$286,6,FALSE))</f>
        <v xml:space="preserve"> </v>
      </c>
      <c r="J133" s="54"/>
      <c r="K133" s="54"/>
      <c r="L133" s="54"/>
      <c r="M133" s="59">
        <f t="shared" si="7"/>
        <v>0</v>
      </c>
      <c r="N133" s="68" t="str">
        <f>IF(ISBLANK(G133)," ",VLOOKUP(G133,'4. Master Paint Product List'!$N$5:$U$286,2,FALSE))</f>
        <v xml:space="preserve"> </v>
      </c>
    </row>
    <row r="136" spans="2:15" ht="15.75" thickBot="1">
      <c r="E136" s="47" t="s">
        <v>164</v>
      </c>
    </row>
    <row r="137" spans="2:15" ht="21.75" customHeight="1">
      <c r="E137" s="175" t="s">
        <v>178</v>
      </c>
      <c r="F137" s="175"/>
      <c r="G137" s="175"/>
      <c r="H137" s="175"/>
      <c r="I137" s="175"/>
      <c r="J137" s="175"/>
      <c r="K137" s="175"/>
      <c r="L137" s="175"/>
      <c r="M137" s="61" t="s">
        <v>102</v>
      </c>
      <c r="N137" s="62">
        <f>SUM(M8:M133)</f>
        <v>0</v>
      </c>
      <c r="O137" t="s">
        <v>103</v>
      </c>
    </row>
    <row r="138" spans="2:15" ht="21.75" customHeight="1" thickBot="1">
      <c r="E138" s="175"/>
      <c r="F138" s="175"/>
      <c r="G138" s="175"/>
      <c r="H138" s="175"/>
      <c r="I138" s="175"/>
      <c r="J138" s="175"/>
      <c r="K138" s="175"/>
      <c r="L138" s="175"/>
      <c r="M138" s="63"/>
      <c r="N138" s="64">
        <f>N137/2000</f>
        <v>0</v>
      </c>
      <c r="O138" t="s">
        <v>104</v>
      </c>
    </row>
    <row r="139" spans="2:15" ht="21.75" customHeight="1">
      <c r="E139" s="175"/>
      <c r="F139" s="175"/>
      <c r="G139" s="175"/>
      <c r="H139" s="175"/>
      <c r="I139" s="175"/>
      <c r="J139" s="175"/>
      <c r="K139" s="175"/>
      <c r="L139" s="175"/>
    </row>
    <row r="141" spans="2:15">
      <c r="E141" s="45" t="s">
        <v>165</v>
      </c>
      <c r="F141" s="176"/>
      <c r="G141" s="176"/>
      <c r="I141" s="45" t="s">
        <v>166</v>
      </c>
      <c r="J141" s="176"/>
      <c r="K141" s="176"/>
    </row>
  </sheetData>
  <sheetProtection password="DA22" sheet="1" objects="1" scenarios="1"/>
  <protectedRanges>
    <protectedRange sqref="L2" name="Range14"/>
    <protectedRange sqref="I4:J4" name="Range13"/>
    <protectedRange sqref="I2" name="Range12"/>
    <protectedRange sqref="G4" name="Range2"/>
    <protectedRange sqref="E8:G133" name="Range9"/>
    <protectedRange sqref="J8:K133" name="Range10"/>
    <protectedRange sqref="L8:L133" name="Range11"/>
    <protectedRange sqref="F141" name="Range7_1"/>
    <protectedRange sqref="J141" name="Range8_1"/>
  </protectedRanges>
  <dataConsolidate/>
  <mergeCells count="5">
    <mergeCell ref="E137:L139"/>
    <mergeCell ref="F141:G141"/>
    <mergeCell ref="J141:K141"/>
    <mergeCell ref="E1:F2"/>
    <mergeCell ref="E3:F4"/>
  </mergeCells>
  <conditionalFormatting sqref="M8:M133">
    <cfRule type="cellIs" dxfId="25" priority="8" operator="equal">
      <formula>0</formula>
    </cfRule>
  </conditionalFormatting>
  <conditionalFormatting sqref="G2">
    <cfRule type="cellIs" dxfId="24" priority="7" operator="equal">
      <formula>0</formula>
    </cfRule>
  </conditionalFormatting>
  <conditionalFormatting sqref="M106:M107">
    <cfRule type="cellIs" dxfId="23" priority="5" operator="equal">
      <formula>0</formula>
    </cfRule>
  </conditionalFormatting>
  <conditionalFormatting sqref="M106:M107">
    <cfRule type="cellIs" dxfId="22" priority="4" operator="equal">
      <formula>0</formula>
    </cfRule>
  </conditionalFormatting>
  <conditionalFormatting sqref="N8:N133">
    <cfRule type="cellIs" dxfId="21" priority="3" operator="equal">
      <formula>0</formula>
    </cfRule>
  </conditionalFormatting>
  <conditionalFormatting sqref="N137:N138">
    <cfRule type="cellIs" dxfId="20" priority="2" operator="equal">
      <formula>0</formula>
    </cfRule>
  </conditionalFormatting>
  <conditionalFormatting sqref="N137:N138">
    <cfRule type="cellIs" dxfId="19" priority="1" operator="equal">
      <formula>0</formula>
    </cfRule>
  </conditionalFormatting>
  <dataValidations count="10">
    <dataValidation type="list" allowBlank="1" showInputMessage="1" showErrorMessage="1" promptTitle="Month" prompt="Month work was performed" sqref="I2">
      <formula1>Month</formula1>
    </dataValidation>
    <dataValidation type="list" allowBlank="1" showInputMessage="1" showErrorMessage="1" promptTitle="Year" prompt="Year work was conducted" sqref="L2">
      <formula1>Year</formula1>
    </dataValidation>
    <dataValidation type="list" allowBlank="1" showInputMessage="1" showErrorMessage="1" promptTitle="Facility" prompt="Facility where work was performed" sqref="I4">
      <formula1>Facility</formula1>
    </dataValidation>
    <dataValidation allowBlank="1" showInputMessage="1" showErrorMessage="1" promptTitle="Amount of Paint Applied" prompt="Enter total amount of paint applied, in gallons.  Do not include any waste in this amount._x000a_" sqref="L8:L133"/>
    <dataValidation type="list" allowBlank="1" showInputMessage="1" showErrorMessage="1" errorTitle="Invalid Data" error="Not a valid method." promptTitle="Paint Application Method" prompt="Choose paint application method from pull down list." sqref="J8:J133">
      <formula1>Method</formula1>
    </dataValidation>
    <dataValidation type="list" allowBlank="1" showInputMessage="1" showErrorMessage="1" errorTitle="Invalid Data" promptTitle="Control Method Used" prompt="Select option from pull down list" sqref="K8:K133">
      <formula1>Control</formula1>
    </dataValidation>
    <dataValidation type="date" errorStyle="warning" allowBlank="1" showInputMessage="1" showErrorMessage="1" errorTitle="Invalid Date" error="Be sure the date you entered is valid" promptTitle="Enter Usage Date" sqref="F8:F133">
      <formula1>40179</formula1>
      <formula2>43831</formula2>
    </dataValidation>
    <dataValidation type="list" allowBlank="1" showInputMessage="1" showErrorMessage="1" errorTitle="Invalid Product" error="Product not on master paint product list" promptTitle="Select Paint Name" prompt="Select Paint Name from pull-down list. _x000a__x000a_If paint is not on pull-down list, it must be added to the master paint product list." sqref="G8:G133">
      <formula1>Paint_Name</formula1>
    </dataValidation>
    <dataValidation allowBlank="1" showInputMessage="1" showErrorMessage="1" promptTitle="VOCs Emitted" prompt="Total pounds of VOCs emitted from this line item will be calcuated automatically when other data fields completed.  NO DATA ENTRY REQUIRED IN THIS CELL." sqref="M8:M133"/>
    <dataValidation allowBlank="1" showInputMessage="1" showErrorMessage="1" promptTitle="For Host Facility Use Only" prompt="NO DATA ENTRY REQUIRED" sqref="N8:N133"/>
  </dataValidations>
  <printOptions horizontalCentered="1"/>
  <pageMargins left="0.5" right="0.5" top="0.5" bottom="0.5" header="0.3" footer="0.3"/>
  <pageSetup scale="50" fitToHeight="2" orientation="landscape" r:id="rId1"/>
  <headerFooter>
    <oddHeader>&amp;C&amp;"-,Bold"&amp;14MARINE COATING MONTHLY REPORTING FORM</oddHeader>
    <oddFooter>&amp;L&amp;Z&amp;F&amp;A&amp;CPage &amp;P of &amp;N&amp;RRev. 10/28/2010</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O83"/>
  <sheetViews>
    <sheetView topLeftCell="A8" zoomScale="115" zoomScaleNormal="115" workbookViewId="0">
      <selection activeCell="H25" sqref="H25"/>
    </sheetView>
  </sheetViews>
  <sheetFormatPr defaultRowHeight="15"/>
  <cols>
    <col min="1" max="1" width="2.28515625" customWidth="1"/>
    <col min="2" max="3" width="9.140625" hidden="1" customWidth="1"/>
    <col min="4" max="4" width="7.7109375" hidden="1" customWidth="1"/>
    <col min="5" max="5" width="12" customWidth="1"/>
    <col min="6" max="6" width="15.5703125" customWidth="1"/>
    <col min="7" max="7" width="77.140625" customWidth="1"/>
    <col min="8" max="14" width="15.7109375" customWidth="1"/>
    <col min="15" max="15" width="5.5703125" customWidth="1"/>
    <col min="16" max="16" width="4.7109375" customWidth="1"/>
  </cols>
  <sheetData>
    <row r="1" spans="2:14">
      <c r="E1" s="178" t="s">
        <v>180</v>
      </c>
      <c r="F1" s="178"/>
    </row>
    <row r="2" spans="2:14" ht="17.25">
      <c r="E2" s="178"/>
      <c r="F2" s="178"/>
      <c r="G2" s="48">
        <f>'1. Instructions'!B7</f>
        <v>0</v>
      </c>
      <c r="I2" s="35" t="s">
        <v>100</v>
      </c>
      <c r="J2" s="72"/>
      <c r="L2" s="35" t="s">
        <v>99</v>
      </c>
      <c r="M2" s="72">
        <v>2012</v>
      </c>
    </row>
    <row r="3" spans="2:14" ht="15" customHeight="1">
      <c r="E3" s="178" t="s">
        <v>182</v>
      </c>
      <c r="F3" s="178"/>
    </row>
    <row r="4" spans="2:14" ht="17.25">
      <c r="E4" s="178"/>
      <c r="F4" s="178"/>
      <c r="G4" s="48"/>
      <c r="I4" s="35" t="s">
        <v>101</v>
      </c>
      <c r="J4" s="73" t="s">
        <v>83</v>
      </c>
      <c r="K4" s="74"/>
    </row>
    <row r="5" spans="2:14" ht="15.75">
      <c r="G5" s="36" t="s">
        <v>98</v>
      </c>
    </row>
    <row r="8" spans="2:14" ht="15.75" thickBot="1">
      <c r="E8" t="s">
        <v>168</v>
      </c>
    </row>
    <row r="9" spans="2:14" ht="49.5">
      <c r="B9" s="34" t="s">
        <v>98</v>
      </c>
      <c r="C9" s="34" t="s">
        <v>82</v>
      </c>
      <c r="D9" s="49"/>
      <c r="E9" s="50" t="s">
        <v>162</v>
      </c>
      <c r="F9" s="51" t="s">
        <v>149</v>
      </c>
      <c r="G9" s="51" t="s">
        <v>91</v>
      </c>
      <c r="H9" s="56" t="s">
        <v>94</v>
      </c>
      <c r="I9" s="56" t="s">
        <v>150</v>
      </c>
      <c r="J9" s="56" t="s">
        <v>151</v>
      </c>
      <c r="K9" s="56" t="s">
        <v>92</v>
      </c>
      <c r="L9" s="56" t="s">
        <v>163</v>
      </c>
      <c r="M9" s="56" t="s">
        <v>181</v>
      </c>
      <c r="N9" s="57" t="s">
        <v>88</v>
      </c>
    </row>
    <row r="10" spans="2:14">
      <c r="B10" s="3">
        <f t="shared" ref="B10:B75" si="0">$G$4</f>
        <v>0</v>
      </c>
      <c r="C10" s="3" t="str">
        <f t="shared" ref="C10:C75" si="1">$J$4</f>
        <v>NASSCO</v>
      </c>
      <c r="D10" s="9">
        <f t="shared" ref="D10:D75" si="2">$G$4</f>
        <v>0</v>
      </c>
      <c r="E10" s="53"/>
      <c r="F10" s="58"/>
      <c r="G10" s="54"/>
      <c r="H10" s="69" t="str">
        <f>IF(ISBLANK(G10)," ",VLOOKUP($G10,'5. Master Solvent Product List'!$E$5:$S$28,4,FALSE))</f>
        <v xml:space="preserve"> </v>
      </c>
      <c r="I10" s="69" t="str">
        <f>IF(ISBLANK(G10)," ",VLOOKUP($G10,'5. Master Solvent Product List'!$E$5:$S$28,7,FALSE))</f>
        <v xml:space="preserve"> </v>
      </c>
      <c r="J10" s="75" t="str">
        <f>IF(ISBLANK(G10)," ",VLOOKUP($G10,'5. Master Solvent Product List'!$E$5:$S$28,12,FALSE))</f>
        <v xml:space="preserve"> </v>
      </c>
      <c r="K10" s="54"/>
      <c r="L10" s="54"/>
      <c r="M10" s="3">
        <f>IF(ISBLANK(K10),0,K10-L10)</f>
        <v>0</v>
      </c>
      <c r="N10" s="59">
        <f>IF(ISBLANK(K10),0,(H10/120)*M10)</f>
        <v>0</v>
      </c>
    </row>
    <row r="11" spans="2:14">
      <c r="B11" s="3">
        <f t="shared" si="0"/>
        <v>0</v>
      </c>
      <c r="C11" s="3" t="str">
        <f t="shared" si="1"/>
        <v>NASSCO</v>
      </c>
      <c r="D11" s="9">
        <f t="shared" si="2"/>
        <v>0</v>
      </c>
      <c r="E11" s="53"/>
      <c r="F11" s="54"/>
      <c r="G11" s="54"/>
      <c r="H11" s="69" t="str">
        <f>IF(ISBLANK(G11)," ",VLOOKUP($G11,'5. Master Solvent Product List'!$E$5:$S$28,4,FALSE))</f>
        <v xml:space="preserve"> </v>
      </c>
      <c r="I11" s="69" t="str">
        <f>IF(ISBLANK(G11)," ",VLOOKUP($G11,'5. Master Solvent Product List'!$E$5:$S$28,7,FALSE))</f>
        <v xml:space="preserve"> </v>
      </c>
      <c r="J11" s="75" t="str">
        <f>IF(ISBLANK(G11)," ",VLOOKUP($G11,'5. Master Solvent Product List'!$E$5:$S$28,12,FALSE))</f>
        <v xml:space="preserve"> </v>
      </c>
      <c r="K11" s="54"/>
      <c r="L11" s="54"/>
      <c r="M11" s="3">
        <f t="shared" ref="M11:M75" si="3">IF(ISBLANK(K11),0,K11-L11)</f>
        <v>0</v>
      </c>
      <c r="N11" s="59">
        <f t="shared" ref="N11:N75" si="4">IF(ISBLANK(K11),0,(H11/120)*M11)</f>
        <v>0</v>
      </c>
    </row>
    <row r="12" spans="2:14">
      <c r="B12" s="3">
        <f t="shared" si="0"/>
        <v>0</v>
      </c>
      <c r="C12" s="3" t="str">
        <f t="shared" si="1"/>
        <v>NASSCO</v>
      </c>
      <c r="D12" s="9">
        <f t="shared" si="2"/>
        <v>0</v>
      </c>
      <c r="E12" s="53"/>
      <c r="F12" s="54"/>
      <c r="G12" s="54"/>
      <c r="H12" s="69" t="str">
        <f>IF(ISBLANK(G12)," ",VLOOKUP($G12,'5. Master Solvent Product List'!$E$5:$S$28,4,FALSE))</f>
        <v xml:space="preserve"> </v>
      </c>
      <c r="I12" s="69" t="str">
        <f>IF(ISBLANK(G12)," ",VLOOKUP($G12,'5. Master Solvent Product List'!$E$5:$S$28,7,FALSE))</f>
        <v xml:space="preserve"> </v>
      </c>
      <c r="J12" s="75" t="str">
        <f>IF(ISBLANK(G12)," ",VLOOKUP($G12,'5. Master Solvent Product List'!$E$5:$S$28,12,FALSE))</f>
        <v xml:space="preserve"> </v>
      </c>
      <c r="K12" s="54"/>
      <c r="L12" s="54"/>
      <c r="M12" s="3">
        <f t="shared" si="3"/>
        <v>0</v>
      </c>
      <c r="N12" s="59">
        <f t="shared" si="4"/>
        <v>0</v>
      </c>
    </row>
    <row r="13" spans="2:14">
      <c r="B13" s="3">
        <f t="shared" si="0"/>
        <v>0</v>
      </c>
      <c r="C13" s="3" t="str">
        <f t="shared" si="1"/>
        <v>NASSCO</v>
      </c>
      <c r="D13" s="9">
        <f t="shared" si="2"/>
        <v>0</v>
      </c>
      <c r="E13" s="53"/>
      <c r="F13" s="54"/>
      <c r="G13" s="54"/>
      <c r="H13" s="69" t="str">
        <f>IF(ISBLANK(G13)," ",VLOOKUP($G13,'5. Master Solvent Product List'!$E$5:$S$28,4,FALSE))</f>
        <v xml:space="preserve"> </v>
      </c>
      <c r="I13" s="69" t="str">
        <f>IF(ISBLANK(G13)," ",VLOOKUP($G13,'5. Master Solvent Product List'!$E$5:$S$28,7,FALSE))</f>
        <v xml:space="preserve"> </v>
      </c>
      <c r="J13" s="75" t="str">
        <f>IF(ISBLANK(G13)," ",VLOOKUP($G13,'5. Master Solvent Product List'!$E$5:$S$28,12,FALSE))</f>
        <v xml:space="preserve"> </v>
      </c>
      <c r="K13" s="54"/>
      <c r="L13" s="54"/>
      <c r="M13" s="3">
        <f t="shared" si="3"/>
        <v>0</v>
      </c>
      <c r="N13" s="59">
        <f t="shared" si="4"/>
        <v>0</v>
      </c>
    </row>
    <row r="14" spans="2:14">
      <c r="B14" s="3">
        <f t="shared" si="0"/>
        <v>0</v>
      </c>
      <c r="C14" s="3" t="str">
        <f t="shared" si="1"/>
        <v>NASSCO</v>
      </c>
      <c r="D14" s="9">
        <f t="shared" si="2"/>
        <v>0</v>
      </c>
      <c r="E14" s="53"/>
      <c r="F14" s="54"/>
      <c r="G14" s="54"/>
      <c r="H14" s="69" t="str">
        <f>IF(ISBLANK(G14)," ",VLOOKUP($G14,'5. Master Solvent Product List'!$E$5:$S$28,4,FALSE))</f>
        <v xml:space="preserve"> </v>
      </c>
      <c r="I14" s="69" t="str">
        <f>IF(ISBLANK(G14)," ",VLOOKUP($G14,'5. Master Solvent Product List'!$E$5:$S$28,7,FALSE))</f>
        <v xml:space="preserve"> </v>
      </c>
      <c r="J14" s="75" t="str">
        <f>IF(ISBLANK(G14)," ",VLOOKUP($G14,'5. Master Solvent Product List'!$E$5:$S$28,12,FALSE))</f>
        <v xml:space="preserve"> </v>
      </c>
      <c r="K14" s="54"/>
      <c r="L14" s="54"/>
      <c r="M14" s="3">
        <f t="shared" si="3"/>
        <v>0</v>
      </c>
      <c r="N14" s="59">
        <f t="shared" si="4"/>
        <v>0</v>
      </c>
    </row>
    <row r="15" spans="2:14">
      <c r="B15" s="3">
        <f t="shared" si="0"/>
        <v>0</v>
      </c>
      <c r="C15" s="3" t="str">
        <f t="shared" si="1"/>
        <v>NASSCO</v>
      </c>
      <c r="D15" s="9">
        <f t="shared" si="2"/>
        <v>0</v>
      </c>
      <c r="E15" s="53"/>
      <c r="F15" s="54"/>
      <c r="G15" s="54"/>
      <c r="H15" s="69" t="str">
        <f>IF(ISBLANK(G15)," ",VLOOKUP($G15,'5. Master Solvent Product List'!$E$5:$S$28,4,FALSE))</f>
        <v xml:space="preserve"> </v>
      </c>
      <c r="I15" s="69" t="str">
        <f>IF(ISBLANK(G15)," ",VLOOKUP($G15,'5. Master Solvent Product List'!$E$5:$S$28,7,FALSE))</f>
        <v xml:space="preserve"> </v>
      </c>
      <c r="J15" s="75" t="str">
        <f>IF(ISBLANK(G15)," ",VLOOKUP($G15,'5. Master Solvent Product List'!$E$5:$S$28,12,FALSE))</f>
        <v xml:space="preserve"> </v>
      </c>
      <c r="K15" s="54"/>
      <c r="L15" s="54"/>
      <c r="M15" s="3">
        <f t="shared" si="3"/>
        <v>0</v>
      </c>
      <c r="N15" s="59">
        <f t="shared" si="4"/>
        <v>0</v>
      </c>
    </row>
    <row r="16" spans="2:14">
      <c r="B16" s="3">
        <f t="shared" si="0"/>
        <v>0</v>
      </c>
      <c r="C16" s="3" t="str">
        <f t="shared" si="1"/>
        <v>NASSCO</v>
      </c>
      <c r="D16" s="9">
        <f t="shared" si="2"/>
        <v>0</v>
      </c>
      <c r="E16" s="53"/>
      <c r="F16" s="54"/>
      <c r="G16" s="54"/>
      <c r="H16" s="69" t="str">
        <f>IF(ISBLANK(G16)," ",VLOOKUP($G16,'5. Master Solvent Product List'!$E$5:$S$28,4,FALSE))</f>
        <v xml:space="preserve"> </v>
      </c>
      <c r="I16" s="69" t="str">
        <f>IF(ISBLANK(G16)," ",VLOOKUP($G16,'5. Master Solvent Product List'!$E$5:$S$28,7,FALSE))</f>
        <v xml:space="preserve"> </v>
      </c>
      <c r="J16" s="75" t="str">
        <f>IF(ISBLANK(G16)," ",VLOOKUP($G16,'5. Master Solvent Product List'!$E$5:$S$28,12,FALSE))</f>
        <v xml:space="preserve"> </v>
      </c>
      <c r="K16" s="54"/>
      <c r="L16" s="54"/>
      <c r="M16" s="3">
        <f t="shared" si="3"/>
        <v>0</v>
      </c>
      <c r="N16" s="59">
        <f t="shared" si="4"/>
        <v>0</v>
      </c>
    </row>
    <row r="17" spans="2:14">
      <c r="B17" s="3">
        <f t="shared" si="0"/>
        <v>0</v>
      </c>
      <c r="C17" s="3" t="str">
        <f t="shared" si="1"/>
        <v>NASSCO</v>
      </c>
      <c r="D17" s="9">
        <f t="shared" si="2"/>
        <v>0</v>
      </c>
      <c r="E17" s="53"/>
      <c r="F17" s="54"/>
      <c r="G17" s="54"/>
      <c r="H17" s="69" t="str">
        <f>IF(ISBLANK(G17)," ",VLOOKUP($G17,'5. Master Solvent Product List'!$E$5:$S$28,4,FALSE))</f>
        <v xml:space="preserve"> </v>
      </c>
      <c r="I17" s="69" t="str">
        <f>IF(ISBLANK(G17)," ",VLOOKUP($G17,'5. Master Solvent Product List'!$E$5:$S$28,7,FALSE))</f>
        <v xml:space="preserve"> </v>
      </c>
      <c r="J17" s="75" t="str">
        <f>IF(ISBLANK(G17)," ",VLOOKUP($G17,'5. Master Solvent Product List'!$E$5:$S$28,12,FALSE))</f>
        <v xml:space="preserve"> </v>
      </c>
      <c r="K17" s="54"/>
      <c r="L17" s="54"/>
      <c r="M17" s="3">
        <f t="shared" si="3"/>
        <v>0</v>
      </c>
      <c r="N17" s="59">
        <f t="shared" si="4"/>
        <v>0</v>
      </c>
    </row>
    <row r="18" spans="2:14">
      <c r="B18" s="3">
        <f t="shared" si="0"/>
        <v>0</v>
      </c>
      <c r="C18" s="3" t="str">
        <f t="shared" si="1"/>
        <v>NASSCO</v>
      </c>
      <c r="D18" s="9">
        <f t="shared" si="2"/>
        <v>0</v>
      </c>
      <c r="E18" s="53"/>
      <c r="F18" s="54"/>
      <c r="G18" s="54"/>
      <c r="H18" s="69" t="str">
        <f>IF(ISBLANK(G18)," ",VLOOKUP($G18,'5. Master Solvent Product List'!$E$5:$S$28,4,FALSE))</f>
        <v xml:space="preserve"> </v>
      </c>
      <c r="I18" s="69"/>
      <c r="J18" s="75"/>
      <c r="K18" s="54"/>
      <c r="L18" s="54"/>
      <c r="M18" s="3">
        <f t="shared" si="3"/>
        <v>0</v>
      </c>
      <c r="N18" s="59">
        <f t="shared" si="4"/>
        <v>0</v>
      </c>
    </row>
    <row r="19" spans="2:14">
      <c r="B19" s="3">
        <f t="shared" si="0"/>
        <v>0</v>
      </c>
      <c r="C19" s="3" t="str">
        <f t="shared" si="1"/>
        <v>NASSCO</v>
      </c>
      <c r="D19" s="9">
        <f t="shared" si="2"/>
        <v>0</v>
      </c>
      <c r="E19" s="53"/>
      <c r="F19" s="54"/>
      <c r="G19" s="54"/>
      <c r="H19" s="69" t="str">
        <f>IF(ISBLANK(G19)," ",VLOOKUP($G19,'5. Master Solvent Product List'!$E$5:$S$28,4,FALSE))</f>
        <v xml:space="preserve"> </v>
      </c>
      <c r="I19" s="69" t="str">
        <f>IF(ISBLANK(G19)," ",VLOOKUP($G19,'5. Master Solvent Product List'!$E$5:$S$28,7,FALSE))</f>
        <v xml:space="preserve"> </v>
      </c>
      <c r="J19" s="75" t="str">
        <f>IF(ISBLANK(G19)," ",VLOOKUP($G19,'5. Master Solvent Product List'!$E$5:$S$28,12,FALSE))</f>
        <v xml:space="preserve"> </v>
      </c>
      <c r="K19" s="54"/>
      <c r="L19" s="54"/>
      <c r="M19" s="3">
        <f t="shared" si="3"/>
        <v>0</v>
      </c>
      <c r="N19" s="59">
        <f t="shared" si="4"/>
        <v>0</v>
      </c>
    </row>
    <row r="20" spans="2:14">
      <c r="B20" s="3">
        <f t="shared" si="0"/>
        <v>0</v>
      </c>
      <c r="C20" s="3" t="str">
        <f t="shared" si="1"/>
        <v>NASSCO</v>
      </c>
      <c r="D20" s="9">
        <f t="shared" si="2"/>
        <v>0</v>
      </c>
      <c r="E20" s="53"/>
      <c r="F20" s="54"/>
      <c r="G20" s="54"/>
      <c r="H20" s="69" t="str">
        <f>IF(ISBLANK(G20)," ",VLOOKUP($G20,'5. Master Solvent Product List'!$E$5:$S$28,4,FALSE))</f>
        <v xml:space="preserve"> </v>
      </c>
      <c r="I20" s="69" t="str">
        <f>IF(ISBLANK(G20)," ",VLOOKUP($G20,'5. Master Solvent Product List'!$E$5:$S$28,7,FALSE))</f>
        <v xml:space="preserve"> </v>
      </c>
      <c r="J20" s="75" t="str">
        <f>IF(ISBLANK(G20)," ",VLOOKUP($G20,'5. Master Solvent Product List'!$E$5:$S$28,12,FALSE))</f>
        <v xml:space="preserve"> </v>
      </c>
      <c r="K20" s="54"/>
      <c r="L20" s="54"/>
      <c r="M20" s="3">
        <f t="shared" si="3"/>
        <v>0</v>
      </c>
      <c r="N20" s="59">
        <f t="shared" si="4"/>
        <v>0</v>
      </c>
    </row>
    <row r="21" spans="2:14">
      <c r="B21" s="3">
        <f t="shared" si="0"/>
        <v>0</v>
      </c>
      <c r="C21" s="3" t="str">
        <f t="shared" si="1"/>
        <v>NASSCO</v>
      </c>
      <c r="D21" s="9">
        <f t="shared" si="2"/>
        <v>0</v>
      </c>
      <c r="E21" s="53"/>
      <c r="F21" s="54"/>
      <c r="G21" s="54"/>
      <c r="H21" s="69" t="str">
        <f>IF(ISBLANK(G21)," ",VLOOKUP($G21,'5. Master Solvent Product List'!$E$5:$S$28,4,FALSE))</f>
        <v xml:space="preserve"> </v>
      </c>
      <c r="I21" s="69" t="str">
        <f>IF(ISBLANK(G21)," ",VLOOKUP($G21,'5. Master Solvent Product List'!$E$5:$S$28,7,FALSE))</f>
        <v xml:space="preserve"> </v>
      </c>
      <c r="J21" s="75" t="str">
        <f>IF(ISBLANK(G21)," ",VLOOKUP($G21,'5. Master Solvent Product List'!$E$5:$S$28,12,FALSE))</f>
        <v xml:space="preserve"> </v>
      </c>
      <c r="K21" s="54"/>
      <c r="L21" s="54"/>
      <c r="M21" s="3">
        <f t="shared" si="3"/>
        <v>0</v>
      </c>
      <c r="N21" s="59">
        <f t="shared" si="4"/>
        <v>0</v>
      </c>
    </row>
    <row r="22" spans="2:14">
      <c r="B22" s="3">
        <f t="shared" si="0"/>
        <v>0</v>
      </c>
      <c r="C22" s="3" t="str">
        <f t="shared" si="1"/>
        <v>NASSCO</v>
      </c>
      <c r="D22" s="9">
        <f t="shared" si="2"/>
        <v>0</v>
      </c>
      <c r="E22" s="53"/>
      <c r="F22" s="54"/>
      <c r="G22" s="54"/>
      <c r="H22" s="69" t="str">
        <f>IF(ISBLANK(G22)," ",VLOOKUP($G22,'5. Master Solvent Product List'!$E$5:$S$28,4,FALSE))</f>
        <v xml:space="preserve"> </v>
      </c>
      <c r="I22" s="69" t="str">
        <f>IF(ISBLANK(G22)," ",VLOOKUP($G22,'5. Master Solvent Product List'!$E$5:$S$28,7,FALSE))</f>
        <v xml:space="preserve"> </v>
      </c>
      <c r="J22" s="75" t="str">
        <f>IF(ISBLANK(G22)," ",VLOOKUP($G22,'5. Master Solvent Product List'!$E$5:$S$28,12,FALSE))</f>
        <v xml:space="preserve"> </v>
      </c>
      <c r="K22" s="54"/>
      <c r="L22" s="54"/>
      <c r="M22" s="3">
        <f t="shared" si="3"/>
        <v>0</v>
      </c>
      <c r="N22" s="59">
        <f t="shared" si="4"/>
        <v>0</v>
      </c>
    </row>
    <row r="23" spans="2:14">
      <c r="B23" s="3">
        <f t="shared" si="0"/>
        <v>0</v>
      </c>
      <c r="C23" s="3" t="str">
        <f t="shared" si="1"/>
        <v>NASSCO</v>
      </c>
      <c r="D23" s="9">
        <f t="shared" si="2"/>
        <v>0</v>
      </c>
      <c r="E23" s="53"/>
      <c r="F23" s="54"/>
      <c r="G23" s="54"/>
      <c r="H23" s="69" t="str">
        <f>IF(ISBLANK(G23)," ",VLOOKUP($G23,'5. Master Solvent Product List'!$E$5:$S$28,4,FALSE))</f>
        <v xml:space="preserve"> </v>
      </c>
      <c r="I23" s="69" t="str">
        <f>IF(ISBLANK(G23)," ",VLOOKUP($G23,'5. Master Solvent Product List'!$E$5:$S$28,7,FALSE))</f>
        <v xml:space="preserve"> </v>
      </c>
      <c r="J23" s="75" t="str">
        <f>IF(ISBLANK(G23)," ",VLOOKUP($G23,'5. Master Solvent Product List'!$E$5:$S$28,12,FALSE))</f>
        <v xml:space="preserve"> </v>
      </c>
      <c r="K23" s="54"/>
      <c r="L23" s="54"/>
      <c r="M23" s="3">
        <f t="shared" si="3"/>
        <v>0</v>
      </c>
      <c r="N23" s="59">
        <f t="shared" si="4"/>
        <v>0</v>
      </c>
    </row>
    <row r="24" spans="2:14">
      <c r="B24" s="3">
        <f t="shared" si="0"/>
        <v>0</v>
      </c>
      <c r="C24" s="3" t="str">
        <f t="shared" si="1"/>
        <v>NASSCO</v>
      </c>
      <c r="D24" s="9">
        <f t="shared" si="2"/>
        <v>0</v>
      </c>
      <c r="E24" s="53"/>
      <c r="F24" s="54"/>
      <c r="G24" s="54"/>
      <c r="H24" s="69" t="str">
        <f>IF(ISBLANK(G24)," ",VLOOKUP($G24,'5. Master Solvent Product List'!$E$5:$S$28,4,FALSE))</f>
        <v xml:space="preserve"> </v>
      </c>
      <c r="I24" s="69" t="str">
        <f>IF(ISBLANK(G24)," ",VLOOKUP($G24,'5. Master Solvent Product List'!$E$5:$S$28,7,FALSE))</f>
        <v xml:space="preserve"> </v>
      </c>
      <c r="J24" s="75" t="str">
        <f>IF(ISBLANK(G24)," ",VLOOKUP($G24,'5. Master Solvent Product List'!$E$5:$S$28,12,FALSE))</f>
        <v xml:space="preserve"> </v>
      </c>
      <c r="K24" s="54"/>
      <c r="L24" s="54"/>
      <c r="M24" s="3">
        <f t="shared" si="3"/>
        <v>0</v>
      </c>
      <c r="N24" s="59">
        <f t="shared" si="4"/>
        <v>0</v>
      </c>
    </row>
    <row r="25" spans="2:14">
      <c r="B25" s="3">
        <f t="shared" si="0"/>
        <v>0</v>
      </c>
      <c r="C25" s="3" t="str">
        <f t="shared" si="1"/>
        <v>NASSCO</v>
      </c>
      <c r="D25" s="9">
        <f t="shared" si="2"/>
        <v>0</v>
      </c>
      <c r="E25" s="53"/>
      <c r="F25" s="54"/>
      <c r="G25" s="54"/>
      <c r="H25" s="69" t="str">
        <f>IF(ISBLANK(G25)," ",VLOOKUP($G25,'5. Master Solvent Product List'!$E$5:$S$28,4,FALSE))</f>
        <v xml:space="preserve"> </v>
      </c>
      <c r="I25" s="69" t="str">
        <f>IF(ISBLANK(G25)," ",VLOOKUP($G25,'5. Master Solvent Product List'!$E$5:$S$28,7,FALSE))</f>
        <v xml:space="preserve"> </v>
      </c>
      <c r="J25" s="75" t="str">
        <f>IF(ISBLANK(G25)," ",VLOOKUP($G25,'5. Master Solvent Product List'!$E$5:$S$28,12,FALSE))</f>
        <v xml:space="preserve"> </v>
      </c>
      <c r="K25" s="54"/>
      <c r="L25" s="54"/>
      <c r="M25" s="3">
        <f t="shared" si="3"/>
        <v>0</v>
      </c>
      <c r="N25" s="59">
        <f t="shared" si="4"/>
        <v>0</v>
      </c>
    </row>
    <row r="26" spans="2:14">
      <c r="B26" s="3">
        <f t="shared" si="0"/>
        <v>0</v>
      </c>
      <c r="C26" s="3" t="str">
        <f t="shared" si="1"/>
        <v>NASSCO</v>
      </c>
      <c r="D26" s="9">
        <f t="shared" si="2"/>
        <v>0</v>
      </c>
      <c r="E26" s="53"/>
      <c r="F26" s="54"/>
      <c r="G26" s="54"/>
      <c r="H26" s="69" t="str">
        <f>IF(ISBLANK(G26)," ",VLOOKUP($G26,'5. Master Solvent Product List'!$E$5:$S$28,4,FALSE))</f>
        <v xml:space="preserve"> </v>
      </c>
      <c r="I26" s="69" t="str">
        <f>IF(ISBLANK(G26)," ",VLOOKUP($G26,'5. Master Solvent Product List'!$E$5:$S$28,7,FALSE))</f>
        <v xml:space="preserve"> </v>
      </c>
      <c r="J26" s="75" t="str">
        <f>IF(ISBLANK(G26)," ",VLOOKUP($G26,'5. Master Solvent Product List'!$E$5:$S$28,12,FALSE))</f>
        <v xml:space="preserve"> </v>
      </c>
      <c r="K26" s="54"/>
      <c r="L26" s="54"/>
      <c r="M26" s="3">
        <f t="shared" si="3"/>
        <v>0</v>
      </c>
      <c r="N26" s="59">
        <f t="shared" si="4"/>
        <v>0</v>
      </c>
    </row>
    <row r="27" spans="2:14">
      <c r="B27" s="3">
        <f t="shared" si="0"/>
        <v>0</v>
      </c>
      <c r="C27" s="3" t="str">
        <f t="shared" si="1"/>
        <v>NASSCO</v>
      </c>
      <c r="D27" s="9">
        <f t="shared" si="2"/>
        <v>0</v>
      </c>
      <c r="E27" s="53"/>
      <c r="F27" s="54"/>
      <c r="G27" s="54"/>
      <c r="H27" s="69" t="str">
        <f>IF(ISBLANK(G27)," ",VLOOKUP($G27,'5. Master Solvent Product List'!$E$5:$S$28,4,FALSE))</f>
        <v xml:space="preserve"> </v>
      </c>
      <c r="I27" s="69" t="str">
        <f>IF(ISBLANK(G27)," ",VLOOKUP($G27,'5. Master Solvent Product List'!$E$5:$S$28,7,FALSE))</f>
        <v xml:space="preserve"> </v>
      </c>
      <c r="J27" s="75" t="str">
        <f>IF(ISBLANK(G27)," ",VLOOKUP($G27,'5. Master Solvent Product List'!$E$5:$S$28,12,FALSE))</f>
        <v xml:space="preserve"> </v>
      </c>
      <c r="K27" s="54"/>
      <c r="L27" s="54"/>
      <c r="M27" s="3">
        <f t="shared" si="3"/>
        <v>0</v>
      </c>
      <c r="N27" s="59">
        <f t="shared" si="4"/>
        <v>0</v>
      </c>
    </row>
    <row r="28" spans="2:14">
      <c r="B28" s="3">
        <f t="shared" si="0"/>
        <v>0</v>
      </c>
      <c r="C28" s="3" t="str">
        <f t="shared" si="1"/>
        <v>NASSCO</v>
      </c>
      <c r="D28" s="9">
        <f t="shared" si="2"/>
        <v>0</v>
      </c>
      <c r="E28" s="53"/>
      <c r="F28" s="54"/>
      <c r="G28" s="54"/>
      <c r="H28" s="69" t="str">
        <f>IF(ISBLANK(G28)," ",VLOOKUP($G28,'5. Master Solvent Product List'!$E$5:$S$28,4,FALSE))</f>
        <v xml:space="preserve"> </v>
      </c>
      <c r="I28" s="69" t="str">
        <f>IF(ISBLANK(G28)," ",VLOOKUP($G28,'5. Master Solvent Product List'!$E$5:$S$28,7,FALSE))</f>
        <v xml:space="preserve"> </v>
      </c>
      <c r="J28" s="75" t="str">
        <f>IF(ISBLANK(G28)," ",VLOOKUP($G28,'5. Master Solvent Product List'!$E$5:$S$28,12,FALSE))</f>
        <v xml:space="preserve"> </v>
      </c>
      <c r="K28" s="54"/>
      <c r="L28" s="54"/>
      <c r="M28" s="3">
        <f t="shared" si="3"/>
        <v>0</v>
      </c>
      <c r="N28" s="59">
        <f t="shared" si="4"/>
        <v>0</v>
      </c>
    </row>
    <row r="29" spans="2:14">
      <c r="B29" s="3">
        <f t="shared" si="0"/>
        <v>0</v>
      </c>
      <c r="C29" s="3" t="str">
        <f t="shared" si="1"/>
        <v>NASSCO</v>
      </c>
      <c r="D29" s="9">
        <f t="shared" si="2"/>
        <v>0</v>
      </c>
      <c r="E29" s="53"/>
      <c r="F29" s="54"/>
      <c r="G29" s="54"/>
      <c r="H29" s="69" t="str">
        <f>IF(ISBLANK(G29)," ",VLOOKUP($G29,'5. Master Solvent Product List'!$E$5:$S$28,4,FALSE))</f>
        <v xml:space="preserve"> </v>
      </c>
      <c r="I29" s="69" t="str">
        <f>IF(ISBLANK(G29)," ",VLOOKUP($G29,'5. Master Solvent Product List'!$E$5:$S$28,7,FALSE))</f>
        <v xml:space="preserve"> </v>
      </c>
      <c r="J29" s="75" t="str">
        <f>IF(ISBLANK(G29)," ",VLOOKUP($G29,'5. Master Solvent Product List'!$E$5:$S$28,12,FALSE))</f>
        <v xml:space="preserve"> </v>
      </c>
      <c r="K29" s="54"/>
      <c r="L29" s="54"/>
      <c r="M29" s="3">
        <f t="shared" si="3"/>
        <v>0</v>
      </c>
      <c r="N29" s="59">
        <f t="shared" si="4"/>
        <v>0</v>
      </c>
    </row>
    <row r="30" spans="2:14">
      <c r="B30" s="3">
        <f t="shared" si="0"/>
        <v>0</v>
      </c>
      <c r="C30" s="3" t="str">
        <f t="shared" si="1"/>
        <v>NASSCO</v>
      </c>
      <c r="D30" s="9">
        <f t="shared" si="2"/>
        <v>0</v>
      </c>
      <c r="E30" s="53"/>
      <c r="F30" s="54"/>
      <c r="G30" s="54"/>
      <c r="H30" s="69" t="str">
        <f>IF(ISBLANK(G30)," ",VLOOKUP($G30,'5. Master Solvent Product List'!$E$5:$S$28,4,FALSE))</f>
        <v xml:space="preserve"> </v>
      </c>
      <c r="I30" s="69" t="str">
        <f>IF(ISBLANK(G30)," ",VLOOKUP($G30,'5. Master Solvent Product List'!$E$5:$S$28,7,FALSE))</f>
        <v xml:space="preserve"> </v>
      </c>
      <c r="J30" s="75" t="str">
        <f>IF(ISBLANK(G30)," ",VLOOKUP($G30,'5. Master Solvent Product List'!$E$5:$S$28,12,FALSE))</f>
        <v xml:space="preserve"> </v>
      </c>
      <c r="K30" s="54"/>
      <c r="L30" s="54"/>
      <c r="M30" s="3">
        <f t="shared" si="3"/>
        <v>0</v>
      </c>
      <c r="N30" s="59">
        <f t="shared" si="4"/>
        <v>0</v>
      </c>
    </row>
    <row r="31" spans="2:14">
      <c r="B31" s="3">
        <f t="shared" si="0"/>
        <v>0</v>
      </c>
      <c r="C31" s="3" t="str">
        <f t="shared" si="1"/>
        <v>NASSCO</v>
      </c>
      <c r="D31" s="9">
        <f t="shared" si="2"/>
        <v>0</v>
      </c>
      <c r="E31" s="53"/>
      <c r="F31" s="54"/>
      <c r="G31" s="54"/>
      <c r="H31" s="69" t="str">
        <f>IF(ISBLANK(G31)," ",VLOOKUP($G31,'5. Master Solvent Product List'!$E$5:$S$28,4,FALSE))</f>
        <v xml:space="preserve"> </v>
      </c>
      <c r="I31" s="69" t="str">
        <f>IF(ISBLANK(G31)," ",VLOOKUP($G31,'5. Master Solvent Product List'!$E$5:$S$28,7,FALSE))</f>
        <v xml:space="preserve"> </v>
      </c>
      <c r="J31" s="75" t="str">
        <f>IF(ISBLANK(G31)," ",VLOOKUP($G31,'5. Master Solvent Product List'!$E$5:$S$28,12,FALSE))</f>
        <v xml:space="preserve"> </v>
      </c>
      <c r="K31" s="54"/>
      <c r="L31" s="54"/>
      <c r="M31" s="3">
        <f t="shared" si="3"/>
        <v>0</v>
      </c>
      <c r="N31" s="59">
        <f t="shared" si="4"/>
        <v>0</v>
      </c>
    </row>
    <row r="32" spans="2:14">
      <c r="B32" s="3">
        <f t="shared" si="0"/>
        <v>0</v>
      </c>
      <c r="C32" s="3" t="str">
        <f t="shared" si="1"/>
        <v>NASSCO</v>
      </c>
      <c r="D32" s="9">
        <f t="shared" si="2"/>
        <v>0</v>
      </c>
      <c r="E32" s="53"/>
      <c r="F32" s="54"/>
      <c r="G32" s="54"/>
      <c r="H32" s="69" t="str">
        <f>IF(ISBLANK(G32)," ",VLOOKUP($G32,'5. Master Solvent Product List'!$E$5:$S$28,4,FALSE))</f>
        <v xml:space="preserve"> </v>
      </c>
      <c r="I32" s="69" t="str">
        <f>IF(ISBLANK(G32)," ",VLOOKUP($G32,'5. Master Solvent Product List'!$E$5:$S$28,7,FALSE))</f>
        <v xml:space="preserve"> </v>
      </c>
      <c r="J32" s="75" t="str">
        <f>IF(ISBLANK(G32)," ",VLOOKUP($G32,'5. Master Solvent Product List'!$E$5:$S$28,12,FALSE))</f>
        <v xml:space="preserve"> </v>
      </c>
      <c r="K32" s="54"/>
      <c r="L32" s="54"/>
      <c r="M32" s="3">
        <f t="shared" si="3"/>
        <v>0</v>
      </c>
      <c r="N32" s="59">
        <f t="shared" si="4"/>
        <v>0</v>
      </c>
    </row>
    <row r="33" spans="2:14">
      <c r="B33" s="3">
        <f t="shared" si="0"/>
        <v>0</v>
      </c>
      <c r="C33" s="3" t="str">
        <f t="shared" si="1"/>
        <v>NASSCO</v>
      </c>
      <c r="D33" s="9">
        <f t="shared" si="2"/>
        <v>0</v>
      </c>
      <c r="E33" s="53"/>
      <c r="F33" s="54"/>
      <c r="G33" s="54"/>
      <c r="H33" s="69" t="str">
        <f>IF(ISBLANK(G33)," ",VLOOKUP($G33,'5. Master Solvent Product List'!$E$5:$S$28,4,FALSE))</f>
        <v xml:space="preserve"> </v>
      </c>
      <c r="I33" s="69" t="str">
        <f>IF(ISBLANK(G33)," ",VLOOKUP($G33,'5. Master Solvent Product List'!$E$5:$S$28,7,FALSE))</f>
        <v xml:space="preserve"> </v>
      </c>
      <c r="J33" s="75" t="str">
        <f>IF(ISBLANK(G33)," ",VLOOKUP($G33,'5. Master Solvent Product List'!$E$5:$S$28,12,FALSE))</f>
        <v xml:space="preserve"> </v>
      </c>
      <c r="K33" s="54"/>
      <c r="L33" s="54"/>
      <c r="M33" s="3">
        <f t="shared" si="3"/>
        <v>0</v>
      </c>
      <c r="N33" s="59">
        <f t="shared" si="4"/>
        <v>0</v>
      </c>
    </row>
    <row r="34" spans="2:14">
      <c r="B34" s="3">
        <f t="shared" si="0"/>
        <v>0</v>
      </c>
      <c r="C34" s="3" t="str">
        <f t="shared" si="1"/>
        <v>NASSCO</v>
      </c>
      <c r="D34" s="9">
        <f t="shared" si="2"/>
        <v>0</v>
      </c>
      <c r="E34" s="53"/>
      <c r="F34" s="54"/>
      <c r="G34" s="54"/>
      <c r="H34" s="69" t="str">
        <f>IF(ISBLANK(G34)," ",VLOOKUP($G34,'5. Master Solvent Product List'!$E$5:$S$28,4,FALSE))</f>
        <v xml:space="preserve"> </v>
      </c>
      <c r="I34" s="69" t="str">
        <f>IF(ISBLANK(G34)," ",VLOOKUP($G34,'5. Master Solvent Product List'!$E$5:$S$28,7,FALSE))</f>
        <v xml:space="preserve"> </v>
      </c>
      <c r="J34" s="75" t="str">
        <f>IF(ISBLANK(G34)," ",VLOOKUP($G34,'5. Master Solvent Product List'!$E$5:$S$28,12,FALSE))</f>
        <v xml:space="preserve"> </v>
      </c>
      <c r="K34" s="54"/>
      <c r="L34" s="54"/>
      <c r="M34" s="3">
        <f t="shared" si="3"/>
        <v>0</v>
      </c>
      <c r="N34" s="59">
        <f t="shared" si="4"/>
        <v>0</v>
      </c>
    </row>
    <row r="35" spans="2:14">
      <c r="B35" s="3">
        <f t="shared" si="0"/>
        <v>0</v>
      </c>
      <c r="C35" s="3" t="str">
        <f t="shared" si="1"/>
        <v>NASSCO</v>
      </c>
      <c r="D35" s="9">
        <f t="shared" si="2"/>
        <v>0</v>
      </c>
      <c r="E35" s="53"/>
      <c r="F35" s="54"/>
      <c r="G35" s="54"/>
      <c r="H35" s="69" t="str">
        <f>IF(ISBLANK(G35)," ",VLOOKUP($G35,'5. Master Solvent Product List'!$E$5:$S$28,4,FALSE))</f>
        <v xml:space="preserve"> </v>
      </c>
      <c r="I35" s="69" t="str">
        <f>IF(ISBLANK(G35)," ",VLOOKUP($G35,'5. Master Solvent Product List'!$E$5:$S$28,7,FALSE))</f>
        <v xml:space="preserve"> </v>
      </c>
      <c r="J35" s="75" t="str">
        <f>IF(ISBLANK(G35)," ",VLOOKUP($G35,'5. Master Solvent Product List'!$E$5:$S$28,12,FALSE))</f>
        <v xml:space="preserve"> </v>
      </c>
      <c r="K35" s="54"/>
      <c r="L35" s="54"/>
      <c r="M35" s="3">
        <f t="shared" si="3"/>
        <v>0</v>
      </c>
      <c r="N35" s="59">
        <f t="shared" si="4"/>
        <v>0</v>
      </c>
    </row>
    <row r="36" spans="2:14">
      <c r="B36" s="3">
        <f t="shared" si="0"/>
        <v>0</v>
      </c>
      <c r="C36" s="3" t="str">
        <f t="shared" si="1"/>
        <v>NASSCO</v>
      </c>
      <c r="D36" s="9">
        <f t="shared" si="2"/>
        <v>0</v>
      </c>
      <c r="E36" s="53"/>
      <c r="F36" s="54"/>
      <c r="G36" s="54"/>
      <c r="H36" s="69" t="str">
        <f>IF(ISBLANK(G36)," ",VLOOKUP($G36,'5. Master Solvent Product List'!$E$5:$S$28,4,FALSE))</f>
        <v xml:space="preserve"> </v>
      </c>
      <c r="I36" s="69" t="str">
        <f>IF(ISBLANK(G36)," ",VLOOKUP($G36,'5. Master Solvent Product List'!$E$5:$S$28,7,FALSE))</f>
        <v xml:space="preserve"> </v>
      </c>
      <c r="J36" s="75" t="str">
        <f>IF(ISBLANK(G36)," ",VLOOKUP($G36,'5. Master Solvent Product List'!$E$5:$S$28,12,FALSE))</f>
        <v xml:space="preserve"> </v>
      </c>
      <c r="K36" s="54"/>
      <c r="L36" s="54"/>
      <c r="M36" s="3">
        <f t="shared" si="3"/>
        <v>0</v>
      </c>
      <c r="N36" s="59">
        <f t="shared" si="4"/>
        <v>0</v>
      </c>
    </row>
    <row r="37" spans="2:14">
      <c r="B37" s="3">
        <f t="shared" si="0"/>
        <v>0</v>
      </c>
      <c r="C37" s="3" t="str">
        <f t="shared" si="1"/>
        <v>NASSCO</v>
      </c>
      <c r="D37" s="9">
        <f t="shared" si="2"/>
        <v>0</v>
      </c>
      <c r="E37" s="53"/>
      <c r="F37" s="54"/>
      <c r="G37" s="54"/>
      <c r="H37" s="69" t="str">
        <f>IF(ISBLANK(G37)," ",VLOOKUP($G37,'5. Master Solvent Product List'!$E$5:$S$28,4,FALSE))</f>
        <v xml:space="preserve"> </v>
      </c>
      <c r="I37" s="69" t="str">
        <f>IF(ISBLANK(G37)," ",VLOOKUP($G37,'5. Master Solvent Product List'!$E$5:$S$28,7,FALSE))</f>
        <v xml:space="preserve"> </v>
      </c>
      <c r="J37" s="75" t="str">
        <f>IF(ISBLANK(G37)," ",VLOOKUP($G37,'5. Master Solvent Product List'!$E$5:$S$28,12,FALSE))</f>
        <v xml:space="preserve"> </v>
      </c>
      <c r="K37" s="54"/>
      <c r="L37" s="54"/>
      <c r="M37" s="3">
        <f t="shared" si="3"/>
        <v>0</v>
      </c>
      <c r="N37" s="59">
        <f t="shared" si="4"/>
        <v>0</v>
      </c>
    </row>
    <row r="38" spans="2:14">
      <c r="B38" s="3">
        <f t="shared" si="0"/>
        <v>0</v>
      </c>
      <c r="C38" s="3" t="str">
        <f t="shared" si="1"/>
        <v>NASSCO</v>
      </c>
      <c r="D38" s="9">
        <f t="shared" si="2"/>
        <v>0</v>
      </c>
      <c r="E38" s="53"/>
      <c r="F38" s="54"/>
      <c r="G38" s="54"/>
      <c r="H38" s="69" t="str">
        <f>IF(ISBLANK(G38)," ",VLOOKUP($G38,'5. Master Solvent Product List'!$E$5:$S$28,4,FALSE))</f>
        <v xml:space="preserve"> </v>
      </c>
      <c r="I38" s="69" t="str">
        <f>IF(ISBLANK(G38)," ",VLOOKUP($G38,'5. Master Solvent Product List'!$E$5:$S$28,7,FALSE))</f>
        <v xml:space="preserve"> </v>
      </c>
      <c r="J38" s="75" t="str">
        <f>IF(ISBLANK(G38)," ",VLOOKUP($G38,'5. Master Solvent Product List'!$E$5:$S$28,12,FALSE))</f>
        <v xml:space="preserve"> </v>
      </c>
      <c r="K38" s="54"/>
      <c r="L38" s="54"/>
      <c r="M38" s="3">
        <f t="shared" si="3"/>
        <v>0</v>
      </c>
      <c r="N38" s="59">
        <f t="shared" si="4"/>
        <v>0</v>
      </c>
    </row>
    <row r="39" spans="2:14">
      <c r="B39" s="3">
        <f t="shared" si="0"/>
        <v>0</v>
      </c>
      <c r="C39" s="3" t="str">
        <f t="shared" si="1"/>
        <v>NASSCO</v>
      </c>
      <c r="D39" s="9">
        <f t="shared" si="2"/>
        <v>0</v>
      </c>
      <c r="E39" s="53"/>
      <c r="F39" s="54"/>
      <c r="G39" s="54"/>
      <c r="H39" s="69" t="str">
        <f>IF(ISBLANK(G39)," ",VLOOKUP($G39,'5. Master Solvent Product List'!$E$5:$S$28,4,FALSE))</f>
        <v xml:space="preserve"> </v>
      </c>
      <c r="I39" s="69" t="str">
        <f>IF(ISBLANK(G39)," ",VLOOKUP($G39,'5. Master Solvent Product List'!$E$5:$S$28,7,FALSE))</f>
        <v xml:space="preserve"> </v>
      </c>
      <c r="J39" s="75" t="str">
        <f>IF(ISBLANK(G39)," ",VLOOKUP($G39,'5. Master Solvent Product List'!$E$5:$S$28,12,FALSE))</f>
        <v xml:space="preserve"> </v>
      </c>
      <c r="K39" s="54"/>
      <c r="L39" s="54"/>
      <c r="M39" s="3">
        <f t="shared" ref="M39:M53" si="5">IF(ISBLANK(K39),0,K39-L39)</f>
        <v>0</v>
      </c>
      <c r="N39" s="59">
        <f t="shared" ref="N39:N53" si="6">IF(ISBLANK(K39),0,(H39/120)*M39)</f>
        <v>0</v>
      </c>
    </row>
    <row r="40" spans="2:14">
      <c r="B40" s="3">
        <f t="shared" si="0"/>
        <v>0</v>
      </c>
      <c r="C40" s="3" t="str">
        <f t="shared" si="1"/>
        <v>NASSCO</v>
      </c>
      <c r="D40" s="9">
        <f t="shared" si="2"/>
        <v>0</v>
      </c>
      <c r="E40" s="53"/>
      <c r="F40" s="54"/>
      <c r="G40" s="54"/>
      <c r="H40" s="69" t="str">
        <f>IF(ISBLANK(G40)," ",VLOOKUP($G40,'5. Master Solvent Product List'!$E$5:$S$28,4,FALSE))</f>
        <v xml:space="preserve"> </v>
      </c>
      <c r="I40" s="69" t="str">
        <f>IF(ISBLANK(G40)," ",VLOOKUP($G40,'5. Master Solvent Product List'!$E$5:$S$28,7,FALSE))</f>
        <v xml:space="preserve"> </v>
      </c>
      <c r="J40" s="75" t="str">
        <f>IF(ISBLANK(G40)," ",VLOOKUP($G40,'5. Master Solvent Product List'!$E$5:$S$28,12,FALSE))</f>
        <v xml:space="preserve"> </v>
      </c>
      <c r="K40" s="54"/>
      <c r="L40" s="54"/>
      <c r="M40" s="3">
        <f t="shared" si="5"/>
        <v>0</v>
      </c>
      <c r="N40" s="59">
        <f t="shared" si="6"/>
        <v>0</v>
      </c>
    </row>
    <row r="41" spans="2:14">
      <c r="B41" s="3">
        <f t="shared" si="0"/>
        <v>0</v>
      </c>
      <c r="C41" s="3" t="str">
        <f t="shared" si="1"/>
        <v>NASSCO</v>
      </c>
      <c r="D41" s="9">
        <f t="shared" si="2"/>
        <v>0</v>
      </c>
      <c r="E41" s="53"/>
      <c r="F41" s="54"/>
      <c r="G41" s="54"/>
      <c r="H41" s="69" t="str">
        <f>IF(ISBLANK(G41)," ",VLOOKUP($G41,'5. Master Solvent Product List'!$E$5:$S$28,4,FALSE))</f>
        <v xml:space="preserve"> </v>
      </c>
      <c r="I41" s="69" t="str">
        <f>IF(ISBLANK(G41)," ",VLOOKUP($G41,'5. Master Solvent Product List'!$E$5:$S$28,7,FALSE))</f>
        <v xml:space="preserve"> </v>
      </c>
      <c r="J41" s="75" t="str">
        <f>IF(ISBLANK(G41)," ",VLOOKUP($G41,'5. Master Solvent Product List'!$E$5:$S$28,12,FALSE))</f>
        <v xml:space="preserve"> </v>
      </c>
      <c r="K41" s="54"/>
      <c r="L41" s="54"/>
      <c r="M41" s="3">
        <f t="shared" si="5"/>
        <v>0</v>
      </c>
      <c r="N41" s="59">
        <f t="shared" si="6"/>
        <v>0</v>
      </c>
    </row>
    <row r="42" spans="2:14">
      <c r="B42" s="3">
        <f t="shared" si="0"/>
        <v>0</v>
      </c>
      <c r="C42" s="3" t="str">
        <f t="shared" si="1"/>
        <v>NASSCO</v>
      </c>
      <c r="D42" s="9">
        <f t="shared" si="2"/>
        <v>0</v>
      </c>
      <c r="E42" s="53"/>
      <c r="F42" s="54"/>
      <c r="G42" s="54"/>
      <c r="H42" s="69" t="str">
        <f>IF(ISBLANK(G42)," ",VLOOKUP($G42,'5. Master Solvent Product List'!$E$5:$S$28,4,FALSE))</f>
        <v xml:space="preserve"> </v>
      </c>
      <c r="I42" s="69" t="str">
        <f>IF(ISBLANK(G42)," ",VLOOKUP($G42,'5. Master Solvent Product List'!$E$5:$S$28,7,FALSE))</f>
        <v xml:space="preserve"> </v>
      </c>
      <c r="J42" s="75" t="str">
        <f>IF(ISBLANK(G42)," ",VLOOKUP($G42,'5. Master Solvent Product List'!$E$5:$S$28,12,FALSE))</f>
        <v xml:space="preserve"> </v>
      </c>
      <c r="K42" s="54"/>
      <c r="L42" s="54"/>
      <c r="M42" s="3">
        <f t="shared" si="5"/>
        <v>0</v>
      </c>
      <c r="N42" s="59">
        <f t="shared" si="6"/>
        <v>0</v>
      </c>
    </row>
    <row r="43" spans="2:14">
      <c r="B43" s="3">
        <f t="shared" si="0"/>
        <v>0</v>
      </c>
      <c r="C43" s="3" t="str">
        <f t="shared" si="1"/>
        <v>NASSCO</v>
      </c>
      <c r="D43" s="9">
        <f t="shared" si="2"/>
        <v>0</v>
      </c>
      <c r="E43" s="53"/>
      <c r="F43" s="54"/>
      <c r="G43" s="54"/>
      <c r="H43" s="69" t="str">
        <f>IF(ISBLANK(G43)," ",VLOOKUP($G43,'5. Master Solvent Product List'!$E$5:$S$28,4,FALSE))</f>
        <v xml:space="preserve"> </v>
      </c>
      <c r="I43" s="69" t="str">
        <f>IF(ISBLANK(G43)," ",VLOOKUP($G43,'5. Master Solvent Product List'!$E$5:$S$28,7,FALSE))</f>
        <v xml:space="preserve"> </v>
      </c>
      <c r="J43" s="75" t="str">
        <f>IF(ISBLANK(G43)," ",VLOOKUP($G43,'5. Master Solvent Product List'!$E$5:$S$28,12,FALSE))</f>
        <v xml:space="preserve"> </v>
      </c>
      <c r="K43" s="54"/>
      <c r="L43" s="54"/>
      <c r="M43" s="3">
        <f t="shared" si="5"/>
        <v>0</v>
      </c>
      <c r="N43" s="59">
        <f t="shared" si="6"/>
        <v>0</v>
      </c>
    </row>
    <row r="44" spans="2:14">
      <c r="B44" s="3">
        <f t="shared" si="0"/>
        <v>0</v>
      </c>
      <c r="C44" s="3" t="str">
        <f t="shared" si="1"/>
        <v>NASSCO</v>
      </c>
      <c r="D44" s="9">
        <f t="shared" si="2"/>
        <v>0</v>
      </c>
      <c r="E44" s="53"/>
      <c r="F44" s="54"/>
      <c r="G44" s="54"/>
      <c r="H44" s="69" t="str">
        <f>IF(ISBLANK(G44)," ",VLOOKUP($G44,'5. Master Solvent Product List'!$E$5:$S$28,4,FALSE))</f>
        <v xml:space="preserve"> </v>
      </c>
      <c r="I44" s="69" t="str">
        <f>IF(ISBLANK(G44)," ",VLOOKUP($G44,'5. Master Solvent Product List'!$E$5:$S$28,7,FALSE))</f>
        <v xml:space="preserve"> </v>
      </c>
      <c r="J44" s="75" t="str">
        <f>IF(ISBLANK(G44)," ",VLOOKUP($G44,'5. Master Solvent Product List'!$E$5:$S$28,12,FALSE))</f>
        <v xml:space="preserve"> </v>
      </c>
      <c r="K44" s="54"/>
      <c r="L44" s="54"/>
      <c r="M44" s="3">
        <f t="shared" si="5"/>
        <v>0</v>
      </c>
      <c r="N44" s="59">
        <f t="shared" si="6"/>
        <v>0</v>
      </c>
    </row>
    <row r="45" spans="2:14">
      <c r="B45" s="3">
        <f t="shared" si="0"/>
        <v>0</v>
      </c>
      <c r="C45" s="3" t="str">
        <f t="shared" si="1"/>
        <v>NASSCO</v>
      </c>
      <c r="D45" s="9">
        <f t="shared" si="2"/>
        <v>0</v>
      </c>
      <c r="E45" s="53"/>
      <c r="F45" s="54"/>
      <c r="G45" s="54"/>
      <c r="H45" s="69" t="str">
        <f>IF(ISBLANK(G45)," ",VLOOKUP($G45,'5. Master Solvent Product List'!$E$5:$S$28,4,FALSE))</f>
        <v xml:space="preserve"> </v>
      </c>
      <c r="I45" s="69" t="str">
        <f>IF(ISBLANK(G45)," ",VLOOKUP($G45,'5. Master Solvent Product List'!$E$5:$S$28,7,FALSE))</f>
        <v xml:space="preserve"> </v>
      </c>
      <c r="J45" s="75" t="str">
        <f>IF(ISBLANK(G45)," ",VLOOKUP($G45,'5. Master Solvent Product List'!$E$5:$S$28,12,FALSE))</f>
        <v xml:space="preserve"> </v>
      </c>
      <c r="K45" s="54"/>
      <c r="L45" s="54"/>
      <c r="M45" s="3">
        <f t="shared" si="5"/>
        <v>0</v>
      </c>
      <c r="N45" s="59">
        <f t="shared" si="6"/>
        <v>0</v>
      </c>
    </row>
    <row r="46" spans="2:14">
      <c r="B46" s="3">
        <f t="shared" si="0"/>
        <v>0</v>
      </c>
      <c r="C46" s="3" t="str">
        <f t="shared" si="1"/>
        <v>NASSCO</v>
      </c>
      <c r="D46" s="9">
        <f t="shared" si="2"/>
        <v>0</v>
      </c>
      <c r="E46" s="53"/>
      <c r="F46" s="54"/>
      <c r="G46" s="54"/>
      <c r="H46" s="69" t="str">
        <f>IF(ISBLANK(G46)," ",VLOOKUP($G46,'5. Master Solvent Product List'!$E$5:$S$28,4,FALSE))</f>
        <v xml:space="preserve"> </v>
      </c>
      <c r="I46" s="69" t="str">
        <f>IF(ISBLANK(G46)," ",VLOOKUP($G46,'5. Master Solvent Product List'!$E$5:$S$28,7,FALSE))</f>
        <v xml:space="preserve"> </v>
      </c>
      <c r="J46" s="75" t="str">
        <f>IF(ISBLANK(G46)," ",VLOOKUP($G46,'5. Master Solvent Product List'!$E$5:$S$28,12,FALSE))</f>
        <v xml:space="preserve"> </v>
      </c>
      <c r="K46" s="54"/>
      <c r="L46" s="54"/>
      <c r="M46" s="3">
        <f t="shared" si="5"/>
        <v>0</v>
      </c>
      <c r="N46" s="59">
        <f t="shared" si="6"/>
        <v>0</v>
      </c>
    </row>
    <row r="47" spans="2:14">
      <c r="B47" s="3">
        <f t="shared" si="0"/>
        <v>0</v>
      </c>
      <c r="C47" s="3" t="str">
        <f t="shared" si="1"/>
        <v>NASSCO</v>
      </c>
      <c r="D47" s="9">
        <f t="shared" si="2"/>
        <v>0</v>
      </c>
      <c r="E47" s="53"/>
      <c r="F47" s="54"/>
      <c r="G47" s="54"/>
      <c r="H47" s="69" t="str">
        <f>IF(ISBLANK(G47)," ",VLOOKUP($G47,'5. Master Solvent Product List'!$E$5:$S$28,4,FALSE))</f>
        <v xml:space="preserve"> </v>
      </c>
      <c r="I47" s="69" t="str">
        <f>IF(ISBLANK(G47)," ",VLOOKUP($G47,'5. Master Solvent Product List'!$E$5:$S$28,7,FALSE))</f>
        <v xml:space="preserve"> </v>
      </c>
      <c r="J47" s="75" t="str">
        <f>IF(ISBLANK(G47)," ",VLOOKUP($G47,'5. Master Solvent Product List'!$E$5:$S$28,12,FALSE))</f>
        <v xml:space="preserve"> </v>
      </c>
      <c r="K47" s="54"/>
      <c r="L47" s="54"/>
      <c r="M47" s="3">
        <f t="shared" si="5"/>
        <v>0</v>
      </c>
      <c r="N47" s="59">
        <f t="shared" si="6"/>
        <v>0</v>
      </c>
    </row>
    <row r="48" spans="2:14">
      <c r="B48" s="3">
        <f t="shared" si="0"/>
        <v>0</v>
      </c>
      <c r="C48" s="3" t="str">
        <f t="shared" si="1"/>
        <v>NASSCO</v>
      </c>
      <c r="D48" s="9">
        <f t="shared" si="2"/>
        <v>0</v>
      </c>
      <c r="E48" s="53"/>
      <c r="F48" s="54"/>
      <c r="G48" s="54"/>
      <c r="H48" s="69" t="str">
        <f>IF(ISBLANK(G48)," ",VLOOKUP($G48,'5. Master Solvent Product List'!$E$5:$S$28,4,FALSE))</f>
        <v xml:space="preserve"> </v>
      </c>
      <c r="I48" s="69" t="str">
        <f>IF(ISBLANK(G48)," ",VLOOKUP($G48,'5. Master Solvent Product List'!$E$5:$S$28,7,FALSE))</f>
        <v xml:space="preserve"> </v>
      </c>
      <c r="J48" s="75" t="str">
        <f>IF(ISBLANK(G48)," ",VLOOKUP($G48,'5. Master Solvent Product List'!$E$5:$S$28,12,FALSE))</f>
        <v xml:space="preserve"> </v>
      </c>
      <c r="K48" s="54"/>
      <c r="L48" s="54"/>
      <c r="M48" s="3">
        <f t="shared" si="5"/>
        <v>0</v>
      </c>
      <c r="N48" s="59">
        <f t="shared" si="6"/>
        <v>0</v>
      </c>
    </row>
    <row r="49" spans="2:14">
      <c r="B49" s="3">
        <f t="shared" si="0"/>
        <v>0</v>
      </c>
      <c r="C49" s="3" t="str">
        <f t="shared" si="1"/>
        <v>NASSCO</v>
      </c>
      <c r="D49" s="9">
        <f t="shared" si="2"/>
        <v>0</v>
      </c>
      <c r="E49" s="53"/>
      <c r="F49" s="54"/>
      <c r="G49" s="54"/>
      <c r="H49" s="69" t="str">
        <f>IF(ISBLANK(G49)," ",VLOOKUP($G49,'5. Master Solvent Product List'!$E$5:$S$28,4,FALSE))</f>
        <v xml:space="preserve"> </v>
      </c>
      <c r="I49" s="69" t="str">
        <f>IF(ISBLANK(G49)," ",VLOOKUP($G49,'5. Master Solvent Product List'!$E$5:$S$28,7,FALSE))</f>
        <v xml:space="preserve"> </v>
      </c>
      <c r="J49" s="75" t="str">
        <f>IF(ISBLANK(G49)," ",VLOOKUP($G49,'5. Master Solvent Product List'!$E$5:$S$28,12,FALSE))</f>
        <v xml:space="preserve"> </v>
      </c>
      <c r="K49" s="54"/>
      <c r="L49" s="54"/>
      <c r="M49" s="3">
        <f t="shared" si="5"/>
        <v>0</v>
      </c>
      <c r="N49" s="59">
        <f t="shared" si="6"/>
        <v>0</v>
      </c>
    </row>
    <row r="50" spans="2:14">
      <c r="B50" s="3">
        <f t="shared" si="0"/>
        <v>0</v>
      </c>
      <c r="C50" s="3" t="str">
        <f t="shared" si="1"/>
        <v>NASSCO</v>
      </c>
      <c r="D50" s="9">
        <f t="shared" si="2"/>
        <v>0</v>
      </c>
      <c r="E50" s="53"/>
      <c r="F50" s="54"/>
      <c r="G50" s="54"/>
      <c r="H50" s="69" t="str">
        <f>IF(ISBLANK(G50)," ",VLOOKUP($G50,'5. Master Solvent Product List'!$E$5:$S$28,4,FALSE))</f>
        <v xml:space="preserve"> </v>
      </c>
      <c r="I50" s="69" t="str">
        <f>IF(ISBLANK(G50)," ",VLOOKUP($G50,'5. Master Solvent Product List'!$E$5:$S$28,7,FALSE))</f>
        <v xml:space="preserve"> </v>
      </c>
      <c r="J50" s="75" t="str">
        <f>IF(ISBLANK(G50)," ",VLOOKUP($G50,'5. Master Solvent Product List'!$E$5:$S$28,12,FALSE))</f>
        <v xml:space="preserve"> </v>
      </c>
      <c r="K50" s="54"/>
      <c r="L50" s="54"/>
      <c r="M50" s="3">
        <f t="shared" si="5"/>
        <v>0</v>
      </c>
      <c r="N50" s="59">
        <f t="shared" si="6"/>
        <v>0</v>
      </c>
    </row>
    <row r="51" spans="2:14">
      <c r="B51" s="3">
        <f t="shared" si="0"/>
        <v>0</v>
      </c>
      <c r="C51" s="3" t="str">
        <f t="shared" si="1"/>
        <v>NASSCO</v>
      </c>
      <c r="D51" s="9">
        <f t="shared" si="2"/>
        <v>0</v>
      </c>
      <c r="E51" s="53"/>
      <c r="F51" s="54"/>
      <c r="G51" s="54"/>
      <c r="H51" s="69" t="str">
        <f>IF(ISBLANK(G51)," ",VLOOKUP($G51,'5. Master Solvent Product List'!$E$5:$S$28,4,FALSE))</f>
        <v xml:space="preserve"> </v>
      </c>
      <c r="I51" s="69" t="str">
        <f>IF(ISBLANK(G51)," ",VLOOKUP($G51,'5. Master Solvent Product List'!$E$5:$S$28,7,FALSE))</f>
        <v xml:space="preserve"> </v>
      </c>
      <c r="J51" s="75" t="str">
        <f>IF(ISBLANK(G51)," ",VLOOKUP($G51,'5. Master Solvent Product List'!$E$5:$S$28,12,FALSE))</f>
        <v xml:space="preserve"> </v>
      </c>
      <c r="K51" s="54"/>
      <c r="L51" s="54"/>
      <c r="M51" s="3">
        <f t="shared" si="5"/>
        <v>0</v>
      </c>
      <c r="N51" s="59">
        <f t="shared" si="6"/>
        <v>0</v>
      </c>
    </row>
    <row r="52" spans="2:14">
      <c r="B52" s="3">
        <f t="shared" si="0"/>
        <v>0</v>
      </c>
      <c r="C52" s="3" t="str">
        <f t="shared" si="1"/>
        <v>NASSCO</v>
      </c>
      <c r="D52" s="9">
        <f t="shared" si="2"/>
        <v>0</v>
      </c>
      <c r="E52" s="53"/>
      <c r="F52" s="54"/>
      <c r="G52" s="54"/>
      <c r="H52" s="69" t="str">
        <f>IF(ISBLANK(G52)," ",VLOOKUP($G52,'5. Master Solvent Product List'!$E$5:$S$28,4,FALSE))</f>
        <v xml:space="preserve"> </v>
      </c>
      <c r="I52" s="69" t="str">
        <f>IF(ISBLANK(G52)," ",VLOOKUP($G52,'5. Master Solvent Product List'!$E$5:$S$28,7,FALSE))</f>
        <v xml:space="preserve"> </v>
      </c>
      <c r="J52" s="75" t="str">
        <f>IF(ISBLANK(G52)," ",VLOOKUP($G52,'5. Master Solvent Product List'!$E$5:$S$28,12,FALSE))</f>
        <v xml:space="preserve"> </v>
      </c>
      <c r="K52" s="54"/>
      <c r="L52" s="54"/>
      <c r="M52" s="3">
        <f t="shared" si="5"/>
        <v>0</v>
      </c>
      <c r="N52" s="59">
        <f t="shared" si="6"/>
        <v>0</v>
      </c>
    </row>
    <row r="53" spans="2:14">
      <c r="B53" s="3">
        <f t="shared" si="0"/>
        <v>0</v>
      </c>
      <c r="C53" s="3" t="str">
        <f t="shared" si="1"/>
        <v>NASSCO</v>
      </c>
      <c r="D53" s="9">
        <f t="shared" si="2"/>
        <v>0</v>
      </c>
      <c r="E53" s="53"/>
      <c r="F53" s="54"/>
      <c r="G53" s="54"/>
      <c r="H53" s="69" t="str">
        <f>IF(ISBLANK(G53)," ",VLOOKUP($G53,'5. Master Solvent Product List'!$E$5:$S$28,4,FALSE))</f>
        <v xml:space="preserve"> </v>
      </c>
      <c r="I53" s="69" t="str">
        <f>IF(ISBLANK(G53)," ",VLOOKUP($G53,'5. Master Solvent Product List'!$E$5:$S$28,7,FALSE))</f>
        <v xml:space="preserve"> </v>
      </c>
      <c r="J53" s="75" t="str">
        <f>IF(ISBLANK(G53)," ",VLOOKUP($G53,'5. Master Solvent Product List'!$E$5:$S$28,12,FALSE))</f>
        <v xml:space="preserve"> </v>
      </c>
      <c r="K53" s="54"/>
      <c r="L53" s="54"/>
      <c r="M53" s="3">
        <f t="shared" si="5"/>
        <v>0</v>
      </c>
      <c r="N53" s="59">
        <f t="shared" si="6"/>
        <v>0</v>
      </c>
    </row>
    <row r="54" spans="2:14">
      <c r="B54" s="3">
        <f t="shared" si="0"/>
        <v>0</v>
      </c>
      <c r="C54" s="3" t="str">
        <f t="shared" si="1"/>
        <v>NASSCO</v>
      </c>
      <c r="D54" s="9">
        <f t="shared" si="2"/>
        <v>0</v>
      </c>
      <c r="E54" s="53"/>
      <c r="F54" s="54"/>
      <c r="G54" s="54"/>
      <c r="H54" s="69" t="str">
        <f>IF(ISBLANK(G54)," ",VLOOKUP($G54,'5. Master Solvent Product List'!$E$5:$S$28,4,FALSE))</f>
        <v xml:space="preserve"> </v>
      </c>
      <c r="I54" s="69" t="str">
        <f>IF(ISBLANK(G54)," ",VLOOKUP($G54,'5. Master Solvent Product List'!$E$5:$S$28,7,FALSE))</f>
        <v xml:space="preserve"> </v>
      </c>
      <c r="J54" s="75" t="str">
        <f>IF(ISBLANK(G54)," ",VLOOKUP($G54,'5. Master Solvent Product List'!$E$5:$S$28,12,FALSE))</f>
        <v xml:space="preserve"> </v>
      </c>
      <c r="K54" s="54"/>
      <c r="L54" s="54"/>
      <c r="M54" s="3">
        <f t="shared" si="3"/>
        <v>0</v>
      </c>
      <c r="N54" s="59">
        <f t="shared" si="4"/>
        <v>0</v>
      </c>
    </row>
    <row r="55" spans="2:14">
      <c r="B55" s="3">
        <f t="shared" si="0"/>
        <v>0</v>
      </c>
      <c r="C55" s="3" t="str">
        <f t="shared" si="1"/>
        <v>NASSCO</v>
      </c>
      <c r="D55" s="9">
        <f t="shared" si="2"/>
        <v>0</v>
      </c>
      <c r="E55" s="53"/>
      <c r="F55" s="54"/>
      <c r="G55" s="54"/>
      <c r="H55" s="69" t="str">
        <f>IF(ISBLANK(G55)," ",VLOOKUP($G55,'5. Master Solvent Product List'!$E$5:$S$28,4,FALSE))</f>
        <v xml:space="preserve"> </v>
      </c>
      <c r="I55" s="69" t="str">
        <f>IF(ISBLANK(G55)," ",VLOOKUP($G55,'5. Master Solvent Product List'!$E$5:$S$28,7,FALSE))</f>
        <v xml:space="preserve"> </v>
      </c>
      <c r="J55" s="75" t="str">
        <f>IF(ISBLANK(G55)," ",VLOOKUP($G55,'5. Master Solvent Product List'!$E$5:$S$28,12,FALSE))</f>
        <v xml:space="preserve"> </v>
      </c>
      <c r="K55" s="54"/>
      <c r="L55" s="54"/>
      <c r="M55" s="3">
        <f t="shared" si="3"/>
        <v>0</v>
      </c>
      <c r="N55" s="59">
        <f t="shared" si="4"/>
        <v>0</v>
      </c>
    </row>
    <row r="56" spans="2:14">
      <c r="B56" s="3">
        <f t="shared" si="0"/>
        <v>0</v>
      </c>
      <c r="C56" s="3" t="str">
        <f t="shared" si="1"/>
        <v>NASSCO</v>
      </c>
      <c r="D56" s="9">
        <f t="shared" si="2"/>
        <v>0</v>
      </c>
      <c r="E56" s="53"/>
      <c r="F56" s="54"/>
      <c r="G56" s="54"/>
      <c r="H56" s="69" t="str">
        <f>IF(ISBLANK(G56)," ",VLOOKUP($G56,'5. Master Solvent Product List'!$E$5:$S$28,4,FALSE))</f>
        <v xml:space="preserve"> </v>
      </c>
      <c r="I56" s="69" t="str">
        <f>IF(ISBLANK(G56)," ",VLOOKUP($G56,'5. Master Solvent Product List'!$E$5:$S$28,7,FALSE))</f>
        <v xml:space="preserve"> </v>
      </c>
      <c r="J56" s="75" t="str">
        <f>IF(ISBLANK(G56)," ",VLOOKUP($G56,'5. Master Solvent Product List'!$E$5:$S$28,12,FALSE))</f>
        <v xml:space="preserve"> </v>
      </c>
      <c r="K56" s="54"/>
      <c r="L56" s="54"/>
      <c r="M56" s="3">
        <f t="shared" si="3"/>
        <v>0</v>
      </c>
      <c r="N56" s="59">
        <f t="shared" si="4"/>
        <v>0</v>
      </c>
    </row>
    <row r="57" spans="2:14">
      <c r="B57" s="3">
        <f t="shared" si="0"/>
        <v>0</v>
      </c>
      <c r="C57" s="3" t="str">
        <f t="shared" si="1"/>
        <v>NASSCO</v>
      </c>
      <c r="D57" s="9">
        <f t="shared" si="2"/>
        <v>0</v>
      </c>
      <c r="E57" s="53"/>
      <c r="F57" s="54"/>
      <c r="G57" s="54"/>
      <c r="H57" s="69" t="str">
        <f>IF(ISBLANK(G57)," ",VLOOKUP($G57,'5. Master Solvent Product List'!$E$5:$S$28,4,FALSE))</f>
        <v xml:space="preserve"> </v>
      </c>
      <c r="I57" s="69" t="str">
        <f>IF(ISBLANK(G57)," ",VLOOKUP($G57,'5. Master Solvent Product List'!$E$5:$S$28,7,FALSE))</f>
        <v xml:space="preserve"> </v>
      </c>
      <c r="J57" s="75" t="str">
        <f>IF(ISBLANK(G57)," ",VLOOKUP($G57,'5. Master Solvent Product List'!$E$5:$S$28,12,FALSE))</f>
        <v xml:space="preserve"> </v>
      </c>
      <c r="K57" s="54"/>
      <c r="L57" s="54"/>
      <c r="M57" s="3">
        <f t="shared" si="3"/>
        <v>0</v>
      </c>
      <c r="N57" s="59">
        <f t="shared" si="4"/>
        <v>0</v>
      </c>
    </row>
    <row r="58" spans="2:14">
      <c r="B58" s="3">
        <f t="shared" si="0"/>
        <v>0</v>
      </c>
      <c r="C58" s="3" t="str">
        <f t="shared" si="1"/>
        <v>NASSCO</v>
      </c>
      <c r="D58" s="9">
        <f t="shared" si="2"/>
        <v>0</v>
      </c>
      <c r="E58" s="53"/>
      <c r="F58" s="54"/>
      <c r="G58" s="54"/>
      <c r="H58" s="69" t="str">
        <f>IF(ISBLANK(G58)," ",VLOOKUP($G58,'5. Master Solvent Product List'!$E$5:$S$28,4,FALSE))</f>
        <v xml:space="preserve"> </v>
      </c>
      <c r="I58" s="69" t="str">
        <f>IF(ISBLANK(G58)," ",VLOOKUP($G58,'5. Master Solvent Product List'!$E$5:$S$28,7,FALSE))</f>
        <v xml:space="preserve"> </v>
      </c>
      <c r="J58" s="75" t="str">
        <f>IF(ISBLANK(G58)," ",VLOOKUP($G58,'5. Master Solvent Product List'!$E$5:$S$28,12,FALSE))</f>
        <v xml:space="preserve"> </v>
      </c>
      <c r="K58" s="54"/>
      <c r="L58" s="54"/>
      <c r="M58" s="3">
        <f t="shared" si="3"/>
        <v>0</v>
      </c>
      <c r="N58" s="59">
        <f t="shared" si="4"/>
        <v>0</v>
      </c>
    </row>
    <row r="59" spans="2:14">
      <c r="B59" s="3">
        <f t="shared" si="0"/>
        <v>0</v>
      </c>
      <c r="C59" s="3" t="str">
        <f t="shared" si="1"/>
        <v>NASSCO</v>
      </c>
      <c r="D59" s="9">
        <f t="shared" si="2"/>
        <v>0</v>
      </c>
      <c r="E59" s="53"/>
      <c r="F59" s="54"/>
      <c r="G59" s="54"/>
      <c r="H59" s="69" t="str">
        <f>IF(ISBLANK(G59)," ",VLOOKUP($G59,'5. Master Solvent Product List'!$E$5:$S$28,4,FALSE))</f>
        <v xml:space="preserve"> </v>
      </c>
      <c r="I59" s="69" t="str">
        <f>IF(ISBLANK(G59)," ",VLOOKUP($G59,'5. Master Solvent Product List'!$E$5:$S$28,7,FALSE))</f>
        <v xml:space="preserve"> </v>
      </c>
      <c r="J59" s="75" t="str">
        <f>IF(ISBLANK(G59)," ",VLOOKUP($G59,'5. Master Solvent Product List'!$E$5:$S$28,12,FALSE))</f>
        <v xml:space="preserve"> </v>
      </c>
      <c r="K59" s="54"/>
      <c r="L59" s="54"/>
      <c r="M59" s="3">
        <f t="shared" si="3"/>
        <v>0</v>
      </c>
      <c r="N59" s="59">
        <f t="shared" si="4"/>
        <v>0</v>
      </c>
    </row>
    <row r="60" spans="2:14">
      <c r="B60" s="3">
        <f t="shared" si="0"/>
        <v>0</v>
      </c>
      <c r="C60" s="3" t="str">
        <f t="shared" si="1"/>
        <v>NASSCO</v>
      </c>
      <c r="D60" s="9">
        <f t="shared" si="2"/>
        <v>0</v>
      </c>
      <c r="E60" s="53"/>
      <c r="F60" s="54"/>
      <c r="G60" s="54"/>
      <c r="H60" s="69" t="str">
        <f>IF(ISBLANK(G60)," ",VLOOKUP($G60,'5. Master Solvent Product List'!$E$5:$S$28,4,FALSE))</f>
        <v xml:space="preserve"> </v>
      </c>
      <c r="I60" s="69" t="str">
        <f>IF(ISBLANK(G60)," ",VLOOKUP($G60,'5. Master Solvent Product List'!$E$5:$S$28,7,FALSE))</f>
        <v xml:space="preserve"> </v>
      </c>
      <c r="J60" s="75" t="str">
        <f>IF(ISBLANK(G60)," ",VLOOKUP($G60,'5. Master Solvent Product List'!$E$5:$S$28,12,FALSE))</f>
        <v xml:space="preserve"> </v>
      </c>
      <c r="K60" s="54"/>
      <c r="L60" s="54"/>
      <c r="M60" s="3">
        <f t="shared" si="3"/>
        <v>0</v>
      </c>
      <c r="N60" s="59">
        <f t="shared" si="4"/>
        <v>0</v>
      </c>
    </row>
    <row r="61" spans="2:14">
      <c r="B61" s="3">
        <f t="shared" si="0"/>
        <v>0</v>
      </c>
      <c r="C61" s="3" t="str">
        <f t="shared" si="1"/>
        <v>NASSCO</v>
      </c>
      <c r="D61" s="9">
        <f t="shared" si="2"/>
        <v>0</v>
      </c>
      <c r="E61" s="53"/>
      <c r="F61" s="54"/>
      <c r="G61" s="54"/>
      <c r="H61" s="69" t="str">
        <f>IF(ISBLANK(G61)," ",VLOOKUP($G61,'5. Master Solvent Product List'!$E$5:$S$28,4,FALSE))</f>
        <v xml:space="preserve"> </v>
      </c>
      <c r="I61" s="69" t="str">
        <f>IF(ISBLANK(G61)," ",VLOOKUP($G61,'5. Master Solvent Product List'!$E$5:$S$28,7,FALSE))</f>
        <v xml:space="preserve"> </v>
      </c>
      <c r="J61" s="75" t="str">
        <f>IF(ISBLANK(G61)," ",VLOOKUP($G61,'5. Master Solvent Product List'!$E$5:$S$28,12,FALSE))</f>
        <v xml:space="preserve"> </v>
      </c>
      <c r="K61" s="54"/>
      <c r="L61" s="54"/>
      <c r="M61" s="3">
        <f t="shared" si="3"/>
        <v>0</v>
      </c>
      <c r="N61" s="59">
        <f t="shared" si="4"/>
        <v>0</v>
      </c>
    </row>
    <row r="62" spans="2:14">
      <c r="B62" s="3">
        <f t="shared" si="0"/>
        <v>0</v>
      </c>
      <c r="C62" s="3" t="str">
        <f t="shared" si="1"/>
        <v>NASSCO</v>
      </c>
      <c r="D62" s="9">
        <f t="shared" si="2"/>
        <v>0</v>
      </c>
      <c r="E62" s="53"/>
      <c r="F62" s="54"/>
      <c r="G62" s="54"/>
      <c r="H62" s="69" t="str">
        <f>IF(ISBLANK(G62)," ",VLOOKUP($G62,'5. Master Solvent Product List'!$E$5:$S$28,4,FALSE))</f>
        <v xml:space="preserve"> </v>
      </c>
      <c r="I62" s="69" t="str">
        <f>IF(ISBLANK(G62)," ",VLOOKUP($G62,'5. Master Solvent Product List'!$E$5:$S$28,7,FALSE))</f>
        <v xml:space="preserve"> </v>
      </c>
      <c r="J62" s="75" t="str">
        <f>IF(ISBLANK(G62)," ",VLOOKUP($G62,'5. Master Solvent Product List'!$E$5:$S$28,12,FALSE))</f>
        <v xml:space="preserve"> </v>
      </c>
      <c r="K62" s="54"/>
      <c r="L62" s="54"/>
      <c r="M62" s="3">
        <f t="shared" si="3"/>
        <v>0</v>
      </c>
      <c r="N62" s="59">
        <f t="shared" si="4"/>
        <v>0</v>
      </c>
    </row>
    <row r="63" spans="2:14">
      <c r="B63" s="3">
        <f t="shared" si="0"/>
        <v>0</v>
      </c>
      <c r="C63" s="3" t="str">
        <f t="shared" si="1"/>
        <v>NASSCO</v>
      </c>
      <c r="D63" s="9">
        <f t="shared" si="2"/>
        <v>0</v>
      </c>
      <c r="E63" s="53"/>
      <c r="F63" s="54"/>
      <c r="G63" s="54"/>
      <c r="H63" s="69" t="str">
        <f>IF(ISBLANK(G63)," ",VLOOKUP($G63,'5. Master Solvent Product List'!$E$5:$S$28,4,FALSE))</f>
        <v xml:space="preserve"> </v>
      </c>
      <c r="I63" s="69" t="str">
        <f>IF(ISBLANK(G63)," ",VLOOKUP($G63,'5. Master Solvent Product List'!$E$5:$S$28,7,FALSE))</f>
        <v xml:space="preserve"> </v>
      </c>
      <c r="J63" s="75" t="str">
        <f>IF(ISBLANK(G63)," ",VLOOKUP($G63,'5. Master Solvent Product List'!$E$5:$S$28,12,FALSE))</f>
        <v xml:space="preserve"> </v>
      </c>
      <c r="K63" s="54"/>
      <c r="L63" s="54"/>
      <c r="M63" s="3">
        <f t="shared" si="3"/>
        <v>0</v>
      </c>
      <c r="N63" s="59">
        <f t="shared" si="4"/>
        <v>0</v>
      </c>
    </row>
    <row r="64" spans="2:14">
      <c r="B64" s="3">
        <f t="shared" si="0"/>
        <v>0</v>
      </c>
      <c r="C64" s="3" t="str">
        <f t="shared" si="1"/>
        <v>NASSCO</v>
      </c>
      <c r="D64" s="9">
        <f t="shared" si="2"/>
        <v>0</v>
      </c>
      <c r="E64" s="53"/>
      <c r="F64" s="54"/>
      <c r="G64" s="54"/>
      <c r="H64" s="69" t="str">
        <f>IF(ISBLANK(G64)," ",VLOOKUP($G64,'5. Master Solvent Product List'!$E$5:$S$28,4,FALSE))</f>
        <v xml:space="preserve"> </v>
      </c>
      <c r="I64" s="69" t="str">
        <f>IF(ISBLANK(G64)," ",VLOOKUP($G64,'5. Master Solvent Product List'!$E$5:$S$28,7,FALSE))</f>
        <v xml:space="preserve"> </v>
      </c>
      <c r="J64" s="75" t="str">
        <f>IF(ISBLANK(G64)," ",VLOOKUP($G64,'5. Master Solvent Product List'!$E$5:$S$28,12,FALSE))</f>
        <v xml:space="preserve"> </v>
      </c>
      <c r="K64" s="54"/>
      <c r="L64" s="54"/>
      <c r="M64" s="3">
        <f t="shared" si="3"/>
        <v>0</v>
      </c>
      <c r="N64" s="59">
        <f t="shared" si="4"/>
        <v>0</v>
      </c>
    </row>
    <row r="65" spans="2:15">
      <c r="B65" s="3">
        <f t="shared" si="0"/>
        <v>0</v>
      </c>
      <c r="C65" s="3" t="str">
        <f t="shared" si="1"/>
        <v>NASSCO</v>
      </c>
      <c r="D65" s="9">
        <f t="shared" si="2"/>
        <v>0</v>
      </c>
      <c r="E65" s="53"/>
      <c r="F65" s="54"/>
      <c r="G65" s="54"/>
      <c r="H65" s="69" t="str">
        <f>IF(ISBLANK(G65)," ",VLOOKUP($G65,'5. Master Solvent Product List'!$E$5:$S$28,4,FALSE))</f>
        <v xml:space="preserve"> </v>
      </c>
      <c r="I65" s="69" t="str">
        <f>IF(ISBLANK(G65)," ",VLOOKUP($G65,'5. Master Solvent Product List'!$E$5:$S$28,7,FALSE))</f>
        <v xml:space="preserve"> </v>
      </c>
      <c r="J65" s="75" t="str">
        <f>IF(ISBLANK(G65)," ",VLOOKUP($G65,'5. Master Solvent Product List'!$E$5:$S$28,12,FALSE))</f>
        <v xml:space="preserve"> </v>
      </c>
      <c r="K65" s="54"/>
      <c r="L65" s="54"/>
      <c r="M65" s="3">
        <f t="shared" si="3"/>
        <v>0</v>
      </c>
      <c r="N65" s="59">
        <f t="shared" si="4"/>
        <v>0</v>
      </c>
    </row>
    <row r="66" spans="2:15">
      <c r="B66" s="3">
        <f t="shared" si="0"/>
        <v>0</v>
      </c>
      <c r="C66" s="3" t="str">
        <f t="shared" si="1"/>
        <v>NASSCO</v>
      </c>
      <c r="D66" s="9">
        <f t="shared" si="2"/>
        <v>0</v>
      </c>
      <c r="E66" s="53"/>
      <c r="F66" s="54"/>
      <c r="G66" s="54"/>
      <c r="H66" s="69" t="str">
        <f>IF(ISBLANK(G66)," ",VLOOKUP($G66,'5. Master Solvent Product List'!$E$5:$S$28,4,FALSE))</f>
        <v xml:space="preserve"> </v>
      </c>
      <c r="I66" s="69" t="str">
        <f>IF(ISBLANK(G66)," ",VLOOKUP($G66,'5. Master Solvent Product List'!$E$5:$S$28,7,FALSE))</f>
        <v xml:space="preserve"> </v>
      </c>
      <c r="J66" s="75" t="str">
        <f>IF(ISBLANK(G66)," ",VLOOKUP($G66,'5. Master Solvent Product List'!$E$5:$S$28,12,FALSE))</f>
        <v xml:space="preserve"> </v>
      </c>
      <c r="K66" s="54"/>
      <c r="L66" s="54"/>
      <c r="M66" s="3">
        <f t="shared" si="3"/>
        <v>0</v>
      </c>
      <c r="N66" s="59">
        <f t="shared" si="4"/>
        <v>0</v>
      </c>
    </row>
    <row r="67" spans="2:15">
      <c r="B67" s="3">
        <f t="shared" si="0"/>
        <v>0</v>
      </c>
      <c r="C67" s="3" t="str">
        <f t="shared" si="1"/>
        <v>NASSCO</v>
      </c>
      <c r="D67" s="9">
        <f t="shared" si="2"/>
        <v>0</v>
      </c>
      <c r="E67" s="53"/>
      <c r="F67" s="54"/>
      <c r="G67" s="54"/>
      <c r="H67" s="69" t="str">
        <f>IF(ISBLANK(G67)," ",VLOOKUP($G67,'5. Master Solvent Product List'!$E$5:$S$28,4,FALSE))</f>
        <v xml:space="preserve"> </v>
      </c>
      <c r="I67" s="69" t="str">
        <f>IF(ISBLANK(G67)," ",VLOOKUP($G67,'5. Master Solvent Product List'!$E$5:$S$28,7,FALSE))</f>
        <v xml:space="preserve"> </v>
      </c>
      <c r="J67" s="75" t="str">
        <f>IF(ISBLANK(G67)," ",VLOOKUP($G67,'5. Master Solvent Product List'!$E$5:$S$28,12,FALSE))</f>
        <v xml:space="preserve"> </v>
      </c>
      <c r="K67" s="54"/>
      <c r="L67" s="54"/>
      <c r="M67" s="3">
        <f t="shared" si="3"/>
        <v>0</v>
      </c>
      <c r="N67" s="59">
        <f t="shared" si="4"/>
        <v>0</v>
      </c>
    </row>
    <row r="68" spans="2:15">
      <c r="B68" s="3">
        <f t="shared" si="0"/>
        <v>0</v>
      </c>
      <c r="C68" s="3" t="str">
        <f t="shared" si="1"/>
        <v>NASSCO</v>
      </c>
      <c r="D68" s="9">
        <f t="shared" si="2"/>
        <v>0</v>
      </c>
      <c r="E68" s="53"/>
      <c r="F68" s="54"/>
      <c r="G68" s="54"/>
      <c r="H68" s="69" t="str">
        <f>IF(ISBLANK(G68)," ",VLOOKUP($G68,'5. Master Solvent Product List'!$E$5:$S$28,4,FALSE))</f>
        <v xml:space="preserve"> </v>
      </c>
      <c r="I68" s="69" t="str">
        <f>IF(ISBLANK(G68)," ",VLOOKUP($G68,'5. Master Solvent Product List'!$E$5:$S$28,7,FALSE))</f>
        <v xml:space="preserve"> </v>
      </c>
      <c r="J68" s="75" t="str">
        <f>IF(ISBLANK(G68)," ",VLOOKUP($G68,'5. Master Solvent Product List'!$E$5:$S$28,12,FALSE))</f>
        <v xml:space="preserve"> </v>
      </c>
      <c r="K68" s="54"/>
      <c r="L68" s="54"/>
      <c r="M68" s="3">
        <f t="shared" si="3"/>
        <v>0</v>
      </c>
      <c r="N68" s="59">
        <f t="shared" si="4"/>
        <v>0</v>
      </c>
    </row>
    <row r="69" spans="2:15">
      <c r="B69" s="3">
        <f t="shared" si="0"/>
        <v>0</v>
      </c>
      <c r="C69" s="3" t="str">
        <f t="shared" si="1"/>
        <v>NASSCO</v>
      </c>
      <c r="D69" s="9">
        <f t="shared" si="2"/>
        <v>0</v>
      </c>
      <c r="E69" s="53"/>
      <c r="F69" s="54"/>
      <c r="G69" s="54"/>
      <c r="H69" s="69" t="str">
        <f>IF(ISBLANK(G69)," ",VLOOKUP($G69,'5. Master Solvent Product List'!$E$5:$S$28,4,FALSE))</f>
        <v xml:space="preserve"> </v>
      </c>
      <c r="I69" s="69" t="str">
        <f>IF(ISBLANK(G69)," ",VLOOKUP($G69,'5. Master Solvent Product List'!$E$5:$S$28,7,FALSE))</f>
        <v xml:space="preserve"> </v>
      </c>
      <c r="J69" s="75" t="str">
        <f>IF(ISBLANK(G69)," ",VLOOKUP($G69,'5. Master Solvent Product List'!$E$5:$S$28,12,FALSE))</f>
        <v xml:space="preserve"> </v>
      </c>
      <c r="K69" s="54"/>
      <c r="L69" s="54"/>
      <c r="M69" s="3">
        <f t="shared" si="3"/>
        <v>0</v>
      </c>
      <c r="N69" s="59">
        <f t="shared" si="4"/>
        <v>0</v>
      </c>
    </row>
    <row r="70" spans="2:15">
      <c r="B70" s="3">
        <f t="shared" si="0"/>
        <v>0</v>
      </c>
      <c r="C70" s="3" t="str">
        <f t="shared" si="1"/>
        <v>NASSCO</v>
      </c>
      <c r="D70" s="9">
        <f t="shared" si="2"/>
        <v>0</v>
      </c>
      <c r="E70" s="53"/>
      <c r="F70" s="54"/>
      <c r="G70" s="54"/>
      <c r="H70" s="69" t="str">
        <f>IF(ISBLANK(G70)," ",VLOOKUP($G70,'5. Master Solvent Product List'!$E$5:$S$28,4,FALSE))</f>
        <v xml:space="preserve"> </v>
      </c>
      <c r="I70" s="69" t="str">
        <f>IF(ISBLANK(G70)," ",VLOOKUP($G70,'5. Master Solvent Product List'!$E$5:$S$28,7,FALSE))</f>
        <v xml:space="preserve"> </v>
      </c>
      <c r="J70" s="75" t="str">
        <f>IF(ISBLANK(G70)," ",VLOOKUP($G70,'5. Master Solvent Product List'!$E$5:$S$28,12,FALSE))</f>
        <v xml:space="preserve"> </v>
      </c>
      <c r="K70" s="54"/>
      <c r="L70" s="54"/>
      <c r="M70" s="3">
        <f t="shared" si="3"/>
        <v>0</v>
      </c>
      <c r="N70" s="59">
        <f t="shared" si="4"/>
        <v>0</v>
      </c>
    </row>
    <row r="71" spans="2:15">
      <c r="B71" s="3">
        <f t="shared" si="0"/>
        <v>0</v>
      </c>
      <c r="C71" s="3" t="str">
        <f t="shared" si="1"/>
        <v>NASSCO</v>
      </c>
      <c r="D71" s="9">
        <f t="shared" si="2"/>
        <v>0</v>
      </c>
      <c r="E71" s="53"/>
      <c r="F71" s="54"/>
      <c r="G71" s="54"/>
      <c r="H71" s="69" t="str">
        <f>IF(ISBLANK(G71)," ",VLOOKUP($G71,'5. Master Solvent Product List'!$E$5:$S$28,4,FALSE))</f>
        <v xml:space="preserve"> </v>
      </c>
      <c r="I71" s="69" t="str">
        <f>IF(ISBLANK(G71)," ",VLOOKUP($G71,'5. Master Solvent Product List'!$E$5:$S$28,7,FALSE))</f>
        <v xml:space="preserve"> </v>
      </c>
      <c r="J71" s="75" t="str">
        <f>IF(ISBLANK(G71)," ",VLOOKUP($G71,'5. Master Solvent Product List'!$E$5:$S$28,12,FALSE))</f>
        <v xml:space="preserve"> </v>
      </c>
      <c r="K71" s="54"/>
      <c r="L71" s="54"/>
      <c r="M71" s="3">
        <f t="shared" si="3"/>
        <v>0</v>
      </c>
      <c r="N71" s="59">
        <f t="shared" si="4"/>
        <v>0</v>
      </c>
    </row>
    <row r="72" spans="2:15">
      <c r="B72" s="3">
        <f t="shared" si="0"/>
        <v>0</v>
      </c>
      <c r="C72" s="3" t="str">
        <f t="shared" si="1"/>
        <v>NASSCO</v>
      </c>
      <c r="D72" s="9">
        <f t="shared" si="2"/>
        <v>0</v>
      </c>
      <c r="E72" s="53"/>
      <c r="F72" s="54"/>
      <c r="G72" s="54"/>
      <c r="H72" s="69" t="str">
        <f>IF(ISBLANK(G72)," ",VLOOKUP($G72,'5. Master Solvent Product List'!$E$5:$S$28,4,FALSE))</f>
        <v xml:space="preserve"> </v>
      </c>
      <c r="I72" s="69" t="str">
        <f>IF(ISBLANK(G72)," ",VLOOKUP($G72,'5. Master Solvent Product List'!$E$5:$S$28,7,FALSE))</f>
        <v xml:space="preserve"> </v>
      </c>
      <c r="J72" s="75" t="str">
        <f>IF(ISBLANK(G72)," ",VLOOKUP($G72,'5. Master Solvent Product List'!$E$5:$S$28,12,FALSE))</f>
        <v xml:space="preserve"> </v>
      </c>
      <c r="K72" s="54"/>
      <c r="L72" s="54"/>
      <c r="M72" s="3">
        <f t="shared" si="3"/>
        <v>0</v>
      </c>
      <c r="N72" s="59">
        <f t="shared" si="4"/>
        <v>0</v>
      </c>
    </row>
    <row r="73" spans="2:15">
      <c r="B73" s="3">
        <f t="shared" si="0"/>
        <v>0</v>
      </c>
      <c r="C73" s="3" t="str">
        <f t="shared" si="1"/>
        <v>NASSCO</v>
      </c>
      <c r="D73" s="9">
        <f t="shared" si="2"/>
        <v>0</v>
      </c>
      <c r="E73" s="53"/>
      <c r="F73" s="54"/>
      <c r="G73" s="54"/>
      <c r="H73" s="69" t="str">
        <f>IF(ISBLANK(G73)," ",VLOOKUP($G73,'5. Master Solvent Product List'!$E$5:$S$28,4,FALSE))</f>
        <v xml:space="preserve"> </v>
      </c>
      <c r="I73" s="69" t="str">
        <f>IF(ISBLANK(G73)," ",VLOOKUP($G73,'5. Master Solvent Product List'!$E$5:$S$28,7,FALSE))</f>
        <v xml:space="preserve"> </v>
      </c>
      <c r="J73" s="75" t="str">
        <f>IF(ISBLANK(G73)," ",VLOOKUP($G73,'5. Master Solvent Product List'!$E$5:$S$28,12,FALSE))</f>
        <v xml:space="preserve"> </v>
      </c>
      <c r="K73" s="54"/>
      <c r="L73" s="54"/>
      <c r="M73" s="3">
        <f t="shared" si="3"/>
        <v>0</v>
      </c>
      <c r="N73" s="59">
        <f t="shared" si="4"/>
        <v>0</v>
      </c>
    </row>
    <row r="74" spans="2:15">
      <c r="B74" s="3">
        <f t="shared" si="0"/>
        <v>0</v>
      </c>
      <c r="C74" s="3" t="str">
        <f t="shared" si="1"/>
        <v>NASSCO</v>
      </c>
      <c r="D74" s="9">
        <f t="shared" si="2"/>
        <v>0</v>
      </c>
      <c r="E74" s="53"/>
      <c r="F74" s="54"/>
      <c r="G74" s="54"/>
      <c r="H74" s="69" t="str">
        <f>IF(ISBLANK(G74)," ",VLOOKUP($G74,'5. Master Solvent Product List'!$E$5:$S$28,4,FALSE))</f>
        <v xml:space="preserve"> </v>
      </c>
      <c r="I74" s="69" t="str">
        <f>IF(ISBLANK(G74)," ",VLOOKUP($G74,'5. Master Solvent Product List'!$E$5:$S$28,7,FALSE))</f>
        <v xml:space="preserve"> </v>
      </c>
      <c r="J74" s="75" t="str">
        <f>IF(ISBLANK(G74)," ",VLOOKUP($G74,'5. Master Solvent Product List'!$E$5:$S$28,12,FALSE))</f>
        <v xml:space="preserve"> </v>
      </c>
      <c r="K74" s="54"/>
      <c r="L74" s="54"/>
      <c r="M74" s="3">
        <f t="shared" si="3"/>
        <v>0</v>
      </c>
      <c r="N74" s="59">
        <f t="shared" si="4"/>
        <v>0</v>
      </c>
    </row>
    <row r="75" spans="2:15" ht="15.75" thickBot="1">
      <c r="B75" s="3">
        <f t="shared" si="0"/>
        <v>0</v>
      </c>
      <c r="C75" s="3" t="str">
        <f t="shared" si="1"/>
        <v>NASSCO</v>
      </c>
      <c r="D75" s="9">
        <f t="shared" si="2"/>
        <v>0</v>
      </c>
      <c r="E75" s="55"/>
      <c r="F75" s="37"/>
      <c r="G75" s="37"/>
      <c r="H75" s="76" t="str">
        <f>IF(ISBLANK(G75)," ",VLOOKUP($G75,'5. Master Solvent Product List'!$E$5:$S$28,4,FALSE))</f>
        <v xml:space="preserve"> </v>
      </c>
      <c r="I75" s="76" t="str">
        <f>IF(ISBLANK(G75)," ",VLOOKUP($G75,'5. Master Solvent Product List'!$E$5:$S$28,7,FALSE))</f>
        <v xml:space="preserve"> </v>
      </c>
      <c r="J75" s="77" t="str">
        <f>IF(ISBLANK(G75)," ",VLOOKUP($G75,'5. Master Solvent Product List'!$E$5:$S$28,12,FALSE))</f>
        <v xml:space="preserve"> </v>
      </c>
      <c r="K75" s="37"/>
      <c r="L75" s="37"/>
      <c r="M75" s="27">
        <f t="shared" si="3"/>
        <v>0</v>
      </c>
      <c r="N75" s="60">
        <f t="shared" si="4"/>
        <v>0</v>
      </c>
    </row>
    <row r="76" spans="2:15">
      <c r="N76" s="44"/>
    </row>
    <row r="78" spans="2:15" ht="15.75" thickBot="1">
      <c r="E78" s="47" t="s">
        <v>164</v>
      </c>
    </row>
    <row r="79" spans="2:15" ht="21.75" customHeight="1">
      <c r="E79" s="175" t="s">
        <v>178</v>
      </c>
      <c r="F79" s="175"/>
      <c r="G79" s="175"/>
      <c r="H79" s="175"/>
      <c r="I79" s="175"/>
      <c r="J79" s="175"/>
      <c r="K79" s="175"/>
      <c r="L79" s="175"/>
      <c r="M79" s="61" t="s">
        <v>102</v>
      </c>
      <c r="N79" s="62">
        <f>SUM(N10:N75)</f>
        <v>0</v>
      </c>
      <c r="O79" t="s">
        <v>103</v>
      </c>
    </row>
    <row r="80" spans="2:15" ht="21.75" customHeight="1" thickBot="1">
      <c r="E80" s="175"/>
      <c r="F80" s="175"/>
      <c r="G80" s="175"/>
      <c r="H80" s="175"/>
      <c r="I80" s="175"/>
      <c r="J80" s="175"/>
      <c r="K80" s="175"/>
      <c r="L80" s="175"/>
      <c r="M80" s="63"/>
      <c r="N80" s="64">
        <f>N79/2000</f>
        <v>0</v>
      </c>
      <c r="O80" t="s">
        <v>104</v>
      </c>
    </row>
    <row r="81" spans="5:12" ht="21.75" customHeight="1">
      <c r="E81" s="175"/>
      <c r="F81" s="175"/>
      <c r="G81" s="175"/>
      <c r="H81" s="175"/>
      <c r="I81" s="175"/>
      <c r="J81" s="175"/>
      <c r="K81" s="175"/>
      <c r="L81" s="175"/>
    </row>
    <row r="83" spans="5:12">
      <c r="E83" s="45" t="s">
        <v>165</v>
      </c>
      <c r="F83" s="176"/>
      <c r="G83" s="176"/>
      <c r="I83" s="45" t="s">
        <v>166</v>
      </c>
      <c r="J83" s="176"/>
      <c r="K83" s="176"/>
    </row>
  </sheetData>
  <sheetProtection password="DA22" sheet="1" objects="1" scenarios="1"/>
  <protectedRanges>
    <protectedRange sqref="M2" name="Range14"/>
    <protectedRange sqref="J4:K4" name="Range13"/>
    <protectedRange sqref="J2" name="Range12"/>
    <protectedRange sqref="K10:L75" name="Range6"/>
    <protectedRange sqref="E10:G75" name="Range5"/>
    <protectedRange sqref="G4" name="Range2"/>
    <protectedRange sqref="F83" name="Range7"/>
    <protectedRange sqref="J83" name="Range8"/>
  </protectedRanges>
  <dataConsolidate/>
  <mergeCells count="5">
    <mergeCell ref="E1:F2"/>
    <mergeCell ref="E3:F4"/>
    <mergeCell ref="E79:L81"/>
    <mergeCell ref="F83:G83"/>
    <mergeCell ref="J83:K83"/>
  </mergeCells>
  <conditionalFormatting sqref="N10:N75">
    <cfRule type="cellIs" dxfId="18" priority="6" operator="equal">
      <formula>0</formula>
    </cfRule>
  </conditionalFormatting>
  <conditionalFormatting sqref="G2">
    <cfRule type="cellIs" dxfId="17" priority="4" operator="equal">
      <formula>0</formula>
    </cfRule>
  </conditionalFormatting>
  <conditionalFormatting sqref="N10:N75">
    <cfRule type="cellIs" dxfId="16" priority="3" operator="equal">
      <formula>0</formula>
    </cfRule>
  </conditionalFormatting>
  <conditionalFormatting sqref="N79:N80">
    <cfRule type="cellIs" dxfId="15" priority="2" operator="equal">
      <formula>0</formula>
    </cfRule>
  </conditionalFormatting>
  <conditionalFormatting sqref="N79:N80">
    <cfRule type="cellIs" dxfId="14" priority="1" operator="equal">
      <formula>0</formula>
    </cfRule>
  </conditionalFormatting>
  <dataValidations count="6">
    <dataValidation type="decimal" allowBlank="1" showInputMessage="1" showErrorMessage="1" promptTitle="Amount of Waste" prompt="Enter amount of solvent disposed of as hazardous waste. _x000a__x000a_Enclosed Equipment Cleaning: When all solvent used in enclosed equipment cleaning process is disposed of as hazardous waste, then the amount of solvent used should equal the amount disposed of. " sqref="L10:L75">
      <formula1>0</formula1>
      <formula2>500</formula2>
    </dataValidation>
    <dataValidation type="decimal" allowBlank="1" showInputMessage="1" showErrorMessage="1" promptTitle="Amount of Solvent Used" prompt="Enter total amount of solvent used in gallons" sqref="K10:K75">
      <formula1>0</formula1>
      <formula2>500</formula2>
    </dataValidation>
    <dataValidation type="list" allowBlank="1" showInputMessage="1" showErrorMessage="1" errorTitle="Incorrect Value" promptTitle="Select Solvent Product" prompt="Choose solvent product from pull down list" sqref="G10:G75">
      <formula1>Comp_Solvent</formula1>
    </dataValidation>
    <dataValidation type="list" allowBlank="1" showInputMessage="1" showErrorMessage="1" promptTitle="Facility" prompt="Facility where work was performed" sqref="J4">
      <formula1>Facility</formula1>
    </dataValidation>
    <dataValidation type="list" allowBlank="1" showInputMessage="1" showErrorMessage="1" promptTitle="Year" prompt="Year work was conducted" sqref="M2">
      <formula1>Year</formula1>
    </dataValidation>
    <dataValidation type="list" allowBlank="1" showInputMessage="1" showErrorMessage="1" promptTitle="Month" prompt="Month work was performed" sqref="J2">
      <formula1>Month</formula1>
    </dataValidation>
  </dataValidations>
  <pageMargins left="0.75" right="0.75" top="0.75" bottom="0.75" header="0.3" footer="0.3"/>
  <pageSetup scale="56" fitToHeight="2" orientation="landscape" r:id="rId1"/>
  <headerFooter>
    <oddHeader>&amp;C&amp;"-,Bold"&amp;14MARINE COATING MONTHLY REPORTING FORM</oddHeader>
    <oddFooter>&amp;L&amp;Z&amp;F&amp;A&amp;CPage &amp;P of &amp;N&amp;RRev. 10/28/2010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341"/>
  <sheetViews>
    <sheetView workbookViewId="0">
      <selection activeCell="A5" sqref="A5:U282"/>
    </sheetView>
  </sheetViews>
  <sheetFormatPr defaultRowHeight="15.75"/>
  <cols>
    <col min="1" max="1" width="42.42578125" style="1" customWidth="1"/>
    <col min="2" max="2" width="47.7109375" style="1" customWidth="1"/>
    <col min="3" max="3" width="16.140625" style="1" customWidth="1"/>
    <col min="4" max="4" width="6.140625" style="1" customWidth="1"/>
    <col min="5" max="5" width="7.42578125" style="1" customWidth="1"/>
    <col min="6" max="6" width="15.7109375" style="1" customWidth="1"/>
    <col min="7" max="7" width="6.85546875" style="1" hidden="1" customWidth="1"/>
    <col min="8" max="8" width="13.85546875" style="1" customWidth="1"/>
    <col min="9" max="9" width="5.5703125" style="1" customWidth="1"/>
    <col min="10" max="10" width="7.42578125" style="1" customWidth="1"/>
    <col min="11" max="11" width="15" style="1" customWidth="1"/>
    <col min="12" max="12" width="9.42578125" style="1" hidden="1" customWidth="1"/>
    <col min="13" max="13" width="23.5703125" style="1" customWidth="1"/>
    <col min="14" max="14" width="50.85546875" style="78" hidden="1" customWidth="1"/>
    <col min="15" max="15" width="22.85546875" style="1" hidden="1" customWidth="1"/>
    <col min="16" max="16" width="11.85546875" style="1" customWidth="1"/>
    <col min="17" max="17" width="9.28515625" style="1" customWidth="1"/>
    <col min="18" max="18" width="11.85546875" style="1" hidden="1" customWidth="1"/>
    <col min="19" max="19" width="13" style="1" customWidth="1"/>
    <col min="20" max="20" width="36.5703125" style="1" customWidth="1"/>
    <col min="21" max="16384" width="9.140625" style="1"/>
  </cols>
  <sheetData>
    <row r="1" spans="1:22">
      <c r="A1" s="90" t="s">
        <v>58</v>
      </c>
      <c r="B1" s="81"/>
      <c r="C1" s="81"/>
      <c r="D1" s="81"/>
      <c r="E1" s="81"/>
      <c r="F1" s="81"/>
      <c r="G1" s="81"/>
      <c r="H1" s="81"/>
      <c r="I1" s="81"/>
      <c r="J1" s="81"/>
      <c r="K1" s="81"/>
      <c r="L1" s="81"/>
      <c r="M1" s="81"/>
      <c r="N1" s="81"/>
      <c r="O1" s="81"/>
      <c r="P1" s="81"/>
      <c r="Q1" s="81"/>
      <c r="R1" s="81"/>
      <c r="S1" s="81"/>
      <c r="T1" s="81"/>
      <c r="U1" s="81"/>
      <c r="V1" s="81"/>
    </row>
    <row r="2" spans="1:22" ht="16.5" thickBot="1">
      <c r="A2" s="81"/>
      <c r="B2" s="81"/>
      <c r="C2" s="81"/>
      <c r="D2" s="81"/>
      <c r="E2" s="81"/>
      <c r="F2" s="81"/>
      <c r="G2" s="81"/>
      <c r="H2" s="81"/>
      <c r="I2" s="81"/>
      <c r="J2" s="81"/>
      <c r="K2" s="81"/>
      <c r="L2" s="81"/>
      <c r="M2" s="81"/>
      <c r="N2" s="81"/>
      <c r="O2" s="81"/>
      <c r="P2" s="81"/>
      <c r="Q2" s="81"/>
      <c r="R2" s="81"/>
      <c r="S2" s="81"/>
      <c r="T2" s="81"/>
      <c r="U2" s="81"/>
      <c r="V2" s="81"/>
    </row>
    <row r="3" spans="1:22">
      <c r="A3" s="81"/>
      <c r="B3" s="81"/>
      <c r="C3" s="100" t="s">
        <v>145</v>
      </c>
      <c r="D3" s="101"/>
      <c r="E3" s="101"/>
      <c r="F3" s="130"/>
      <c r="G3" s="101"/>
      <c r="H3" s="102" t="s">
        <v>146</v>
      </c>
      <c r="I3" s="103"/>
      <c r="J3" s="104"/>
      <c r="K3" s="105"/>
      <c r="L3" s="105"/>
      <c r="M3" s="81"/>
      <c r="N3" s="81"/>
      <c r="O3" s="81"/>
      <c r="P3" s="81"/>
      <c r="Q3" s="81"/>
      <c r="R3" s="81"/>
      <c r="S3" s="81"/>
      <c r="T3" s="81"/>
      <c r="U3" s="81"/>
      <c r="V3" s="81"/>
    </row>
    <row r="4" spans="1:22" s="4" customFormat="1" ht="78.75">
      <c r="A4" s="84" t="s">
        <v>24</v>
      </c>
      <c r="B4" s="95" t="s">
        <v>25</v>
      </c>
      <c r="C4" s="97" t="s">
        <v>148</v>
      </c>
      <c r="D4" s="84" t="s">
        <v>137</v>
      </c>
      <c r="E4" s="95" t="s">
        <v>142</v>
      </c>
      <c r="F4" s="131" t="s">
        <v>143</v>
      </c>
      <c r="G4" s="7" t="s">
        <v>144</v>
      </c>
      <c r="H4" s="97" t="s">
        <v>147</v>
      </c>
      <c r="I4" s="84" t="s">
        <v>138</v>
      </c>
      <c r="J4" s="84" t="s">
        <v>142</v>
      </c>
      <c r="K4" s="107" t="s">
        <v>143</v>
      </c>
      <c r="L4" s="106" t="s">
        <v>144</v>
      </c>
      <c r="M4" s="124" t="s">
        <v>11</v>
      </c>
      <c r="N4" s="118" t="s">
        <v>32</v>
      </c>
      <c r="O4" s="91" t="s">
        <v>230</v>
      </c>
      <c r="P4" s="84" t="s">
        <v>26</v>
      </c>
      <c r="Q4" s="84" t="s">
        <v>31</v>
      </c>
      <c r="R4" s="91" t="s">
        <v>30</v>
      </c>
      <c r="S4" s="84" t="s">
        <v>27</v>
      </c>
      <c r="T4" s="84" t="s">
        <v>23</v>
      </c>
      <c r="U4" s="84" t="s">
        <v>22</v>
      </c>
      <c r="V4" s="85"/>
    </row>
    <row r="5" spans="1:22" s="43" customFormat="1" ht="15.75" customHeight="1">
      <c r="A5" s="108" t="s">
        <v>617</v>
      </c>
      <c r="B5" s="120" t="s">
        <v>618</v>
      </c>
      <c r="C5" s="110" t="s">
        <v>619</v>
      </c>
      <c r="D5" s="108">
        <v>6.8</v>
      </c>
      <c r="E5" s="115">
        <v>1.54</v>
      </c>
      <c r="F5" s="111" t="s">
        <v>139</v>
      </c>
      <c r="G5" s="144">
        <f>IF(F5="Specific Gravity",E5*8.34,IF(F5="Lbs/Gallon",E5,0))</f>
        <v>12.8436</v>
      </c>
      <c r="H5" s="110" t="s">
        <v>621</v>
      </c>
      <c r="I5" s="108">
        <v>1</v>
      </c>
      <c r="J5" s="115">
        <v>0.997</v>
      </c>
      <c r="K5" s="111" t="s">
        <v>139</v>
      </c>
      <c r="L5" s="112">
        <f>IF(K5="Specific Gravity",J5*8.34,IF(K5="Lbs/Gallon",J5,0))</f>
        <v>8.3149800000000003</v>
      </c>
      <c r="M5" s="125" t="s">
        <v>478</v>
      </c>
      <c r="N5" s="119" t="str">
        <f>IF(ISBLANK(B5)," ",CONCATENATE(A5,"  ",B5," (",C5," ",H5,") ",M5))</f>
        <v>A W  Chesterton Company  ARC855N (3240AG 3240B) Grey</v>
      </c>
      <c r="O5" s="83">
        <v>5061</v>
      </c>
      <c r="P5" s="83">
        <v>76</v>
      </c>
      <c r="Q5" s="83" t="s">
        <v>30</v>
      </c>
      <c r="R5" s="113">
        <f>IF($Q5="lb/gal",($P5*120),$P5)</f>
        <v>76</v>
      </c>
      <c r="S5" s="109">
        <f>IF(ISBLANK(E5),0,(((D5*G5)+(I5*L5))/(D5+I5)))</f>
        <v>12.263007692307692</v>
      </c>
      <c r="T5" s="94" t="s">
        <v>17</v>
      </c>
      <c r="U5" s="132">
        <f>IF(ISBLANK(P5)," ",VLOOKUP($T5,'Marine Coating Limits'!$B$3:$C$36,2,FALSE))</f>
        <v>340</v>
      </c>
      <c r="V5" s="82"/>
    </row>
    <row r="6" spans="1:22" s="43" customFormat="1" ht="15.75" customHeight="1">
      <c r="A6" s="169" t="s">
        <v>617</v>
      </c>
      <c r="B6" s="121" t="s">
        <v>618</v>
      </c>
      <c r="C6" s="88" t="s">
        <v>620</v>
      </c>
      <c r="D6" s="169">
        <v>6.8</v>
      </c>
      <c r="E6" s="169">
        <v>1.54</v>
      </c>
      <c r="F6" s="89" t="s">
        <v>139</v>
      </c>
      <c r="G6" s="165">
        <f>IF(F6="Specific Gravity",E6*8.34,IF(F6="Lbs/Gallon",E6,0))</f>
        <v>12.8436</v>
      </c>
      <c r="H6" s="88" t="s">
        <v>621</v>
      </c>
      <c r="I6" s="169">
        <v>1</v>
      </c>
      <c r="J6" s="169">
        <v>0.997</v>
      </c>
      <c r="K6" s="89" t="s">
        <v>139</v>
      </c>
      <c r="L6" s="133">
        <f>IF(K6="Specific Gravity",J6*8.34,IF(K6="Lbs/Gallon",J6,0))</f>
        <v>8.3149800000000003</v>
      </c>
      <c r="M6" s="125" t="s">
        <v>623</v>
      </c>
      <c r="N6" s="119" t="str">
        <f>IF(ISBLANK(B6)," ",CONCATENATE(A6,"  ",B6," (",C6," ",H6,") ",M6))</f>
        <v>A W  Chesterton Company  ARC855N (3248AB 3240B) Blue</v>
      </c>
      <c r="O6" s="83">
        <v>5062</v>
      </c>
      <c r="P6" s="83">
        <v>83</v>
      </c>
      <c r="Q6" s="83" t="s">
        <v>30</v>
      </c>
      <c r="R6" s="93">
        <f>IF($Q6="lb/gal",($P6*120),$P6)</f>
        <v>83</v>
      </c>
      <c r="S6" s="109">
        <f>IF(ISBLANK(E6),0,(((D6*G6)+(I6*L6))/(D6+I6)))</f>
        <v>12.263007692307692</v>
      </c>
      <c r="T6" s="94" t="s">
        <v>17</v>
      </c>
      <c r="U6" s="132">
        <f>IF(ISBLANK(P6)," ",VLOOKUP($T6,'Marine Coating Limits'!$B$3:$C$36,2,FALSE))</f>
        <v>340</v>
      </c>
      <c r="V6" s="82"/>
    </row>
    <row r="7" spans="1:22" s="43" customFormat="1" ht="15.75" customHeight="1">
      <c r="A7" s="169" t="s">
        <v>238</v>
      </c>
      <c r="B7" s="121" t="s">
        <v>239</v>
      </c>
      <c r="C7" s="88" t="s">
        <v>240</v>
      </c>
      <c r="D7" s="169">
        <v>5</v>
      </c>
      <c r="E7" s="169">
        <v>1.4990000000000001</v>
      </c>
      <c r="F7" s="89" t="s">
        <v>139</v>
      </c>
      <c r="G7" s="165">
        <f>IF(F7="Specific Gravity",E7*8.34,IF(F7="Lbs/Gallon",E7,0))</f>
        <v>12.501660000000001</v>
      </c>
      <c r="H7" s="88" t="s">
        <v>432</v>
      </c>
      <c r="I7" s="169">
        <v>1</v>
      </c>
      <c r="J7" s="169">
        <v>1.498</v>
      </c>
      <c r="K7" s="89" t="s">
        <v>139</v>
      </c>
      <c r="L7" s="133">
        <f>IF(K7="Specific Gravity",J7*8.34,IF(K7="Lbs/Gallon",J7,0))</f>
        <v>12.493320000000001</v>
      </c>
      <c r="M7" s="125" t="s">
        <v>475</v>
      </c>
      <c r="N7" s="119" t="str">
        <f>IF(ISBLANK(B7)," ",CONCATENATE(A7,"  ",B7," (",C7," ",H7,") ",M7))</f>
        <v>American Safety Technologies  MS-1600 LV FC (MS116R MS192H) DK Gray</v>
      </c>
      <c r="O7" s="83">
        <v>158</v>
      </c>
      <c r="P7" s="83">
        <v>50</v>
      </c>
      <c r="Q7" s="83" t="s">
        <v>30</v>
      </c>
      <c r="R7" s="93">
        <f>IF($Q7="lb/gal",($P7*120),$P7)</f>
        <v>50</v>
      </c>
      <c r="S7" s="109">
        <f>IF(ISBLANK(E7),0,(((D7*G7)+(I7*L7))/(D7+I7)))</f>
        <v>12.50027</v>
      </c>
      <c r="T7" s="94" t="s">
        <v>17</v>
      </c>
      <c r="U7" s="132">
        <f>IF(ISBLANK(P7)," ",VLOOKUP($T7,'Marine Coating Limits'!$B$3:$C$36,2,FALSE))</f>
        <v>340</v>
      </c>
      <c r="V7" s="82"/>
    </row>
    <row r="8" spans="1:22" ht="15.75" customHeight="1">
      <c r="A8" s="108" t="s">
        <v>238</v>
      </c>
      <c r="B8" s="120" t="s">
        <v>241</v>
      </c>
      <c r="C8" s="110" t="s">
        <v>242</v>
      </c>
      <c r="D8" s="108">
        <v>6</v>
      </c>
      <c r="E8" s="115">
        <v>1.2475000000000001</v>
      </c>
      <c r="F8" s="111" t="s">
        <v>139</v>
      </c>
      <c r="G8" s="144">
        <f>IF(F8="Specific Gravity",E8*8.34,IF(F8="Lbs/Gallon",E8,0))</f>
        <v>10.40415</v>
      </c>
      <c r="H8" s="110" t="s">
        <v>433</v>
      </c>
      <c r="I8" s="108">
        <v>1</v>
      </c>
      <c r="J8" s="115">
        <v>1.2470000000000001</v>
      </c>
      <c r="K8" s="111" t="s">
        <v>139</v>
      </c>
      <c r="L8" s="112">
        <f>IF(K8="Specific Gravity",J8*8.34,IF(K8="Lbs/Gallon",J8,0))</f>
        <v>10.399980000000001</v>
      </c>
      <c r="M8" s="125" t="s">
        <v>224</v>
      </c>
      <c r="N8" s="119" t="str">
        <f>IF(ISBLANK(B8)," ",CONCATENATE(A8,"  ",B8," (",C8," ",H8,") ",M8))</f>
        <v>American Safety Technologies  MS-200 Color Topping (MS201R MS218H) White</v>
      </c>
      <c r="O8" s="83">
        <v>5019</v>
      </c>
      <c r="P8" s="83">
        <v>415</v>
      </c>
      <c r="Q8" s="83" t="s">
        <v>30</v>
      </c>
      <c r="R8" s="113">
        <f>IF($Q8="lb/gal",($P8*120),$P8)</f>
        <v>415</v>
      </c>
      <c r="S8" s="109">
        <f>IF(ISBLANK(E8),0,(((D8*G8)+(I8*L8))/(D8+I8)))</f>
        <v>10.403554285714284</v>
      </c>
      <c r="T8" s="94" t="s">
        <v>122</v>
      </c>
      <c r="U8" s="132">
        <f>IF(ISBLANK(P8)," ",VLOOKUP($T8,'Marine Coating Limits'!$B$3:$C$36,2,FALSE))</f>
        <v>420</v>
      </c>
      <c r="V8" s="82"/>
    </row>
    <row r="9" spans="1:22" ht="15.75" customHeight="1">
      <c r="A9" s="108" t="s">
        <v>238</v>
      </c>
      <c r="B9" s="120" t="s">
        <v>241</v>
      </c>
      <c r="C9" s="110" t="s">
        <v>243</v>
      </c>
      <c r="D9" s="108">
        <v>6</v>
      </c>
      <c r="E9" s="115">
        <v>1.2475000000000001</v>
      </c>
      <c r="F9" s="111" t="s">
        <v>139</v>
      </c>
      <c r="G9" s="144">
        <f>IF(F9="Specific Gravity",E9*8.34,IF(F9="Lbs/Gallon",E9,0))</f>
        <v>10.40415</v>
      </c>
      <c r="H9" s="110" t="s">
        <v>433</v>
      </c>
      <c r="I9" s="108">
        <v>1</v>
      </c>
      <c r="J9" s="115">
        <v>1.2470000000000001</v>
      </c>
      <c r="K9" s="111" t="s">
        <v>139</v>
      </c>
      <c r="L9" s="112">
        <f>IF(K9="Specific Gravity",J9*8.34,IF(K9="Lbs/Gallon",J9,0))</f>
        <v>10.399980000000001</v>
      </c>
      <c r="M9" s="125" t="s">
        <v>476</v>
      </c>
      <c r="N9" s="119" t="str">
        <f>IF(ISBLANK(B9)," ",CONCATENATE(A9,"  ",B9," (",C9," ",H9,") ",M9))</f>
        <v>American Safety Technologies  MS-200 Color Topping (MS203R MS218H) Yellow</v>
      </c>
      <c r="O9" s="83">
        <v>5016</v>
      </c>
      <c r="P9" s="83">
        <v>415</v>
      </c>
      <c r="Q9" s="83" t="s">
        <v>30</v>
      </c>
      <c r="R9" s="113">
        <f>IF($Q9="lb/gal",($P9*120),$P9)</f>
        <v>415</v>
      </c>
      <c r="S9" s="109">
        <f>IF(ISBLANK(E9),0,(((D9*G9)+(I9*L9))/(D9+I9)))</f>
        <v>10.403554285714284</v>
      </c>
      <c r="T9" s="94" t="s">
        <v>122</v>
      </c>
      <c r="U9" s="132">
        <f>IF(ISBLANK(P9)," ",VLOOKUP($T9,'Marine Coating Limits'!$B$3:$C$36,2,FALSE))</f>
        <v>420</v>
      </c>
      <c r="V9" s="82"/>
    </row>
    <row r="10" spans="1:22" ht="15.75" customHeight="1">
      <c r="A10" s="108" t="s">
        <v>238</v>
      </c>
      <c r="B10" s="120" t="s">
        <v>241</v>
      </c>
      <c r="C10" s="110" t="s">
        <v>244</v>
      </c>
      <c r="D10" s="108">
        <v>6</v>
      </c>
      <c r="E10" s="115">
        <v>1.2475000000000001</v>
      </c>
      <c r="F10" s="111" t="s">
        <v>139</v>
      </c>
      <c r="G10" s="165">
        <f>IF(F10="Specific Gravity",E10*8.34,IF(F10="Lbs/Gallon",E10,0))</f>
        <v>10.40415</v>
      </c>
      <c r="H10" s="110" t="s">
        <v>433</v>
      </c>
      <c r="I10" s="108">
        <v>1</v>
      </c>
      <c r="J10" s="115">
        <v>1.2470000000000001</v>
      </c>
      <c r="K10" s="111" t="s">
        <v>139</v>
      </c>
      <c r="L10" s="133">
        <f>IF(K10="Specific Gravity",J10*8.34,IF(K10="Lbs/Gallon",J10,0))</f>
        <v>10.399980000000001</v>
      </c>
      <c r="M10" s="125" t="s">
        <v>477</v>
      </c>
      <c r="N10" s="119" t="str">
        <f>IF(ISBLANK(B10)," ",CONCATENATE(A10,"  ",B10," (",C10," ",H10,") ",M10))</f>
        <v>American Safety Technologies  MS-200 Color Topping (MS205R MS218H) Red</v>
      </c>
      <c r="O10" s="83">
        <v>5018</v>
      </c>
      <c r="P10" s="83">
        <v>415</v>
      </c>
      <c r="Q10" s="83" t="s">
        <v>30</v>
      </c>
      <c r="R10" s="93">
        <f>IF($Q10="lb/gal",($P10*120),$P10)</f>
        <v>415</v>
      </c>
      <c r="S10" s="109">
        <f>IF(ISBLANK(E10),0,(((D10*G10)+(I10*L10))/(D10+I10)))</f>
        <v>10.403554285714284</v>
      </c>
      <c r="T10" s="94" t="s">
        <v>122</v>
      </c>
      <c r="U10" s="132">
        <f>IF(ISBLANK(P10)," ",VLOOKUP($T10,'Marine Coating Limits'!$B$3:$C$36,2,FALSE))</f>
        <v>420</v>
      </c>
      <c r="V10" s="82"/>
    </row>
    <row r="11" spans="1:22" ht="15.75" customHeight="1">
      <c r="A11" s="108" t="s">
        <v>238</v>
      </c>
      <c r="B11" s="120" t="s">
        <v>241</v>
      </c>
      <c r="C11" s="110" t="s">
        <v>245</v>
      </c>
      <c r="D11" s="108">
        <v>6</v>
      </c>
      <c r="E11" s="115">
        <v>1.2470000000000001</v>
      </c>
      <c r="F11" s="111" t="s">
        <v>139</v>
      </c>
      <c r="G11" s="165">
        <f>IF(F11="Specific Gravity",E11*8.34,IF(F11="Lbs/Gallon",E11,0))</f>
        <v>10.399980000000001</v>
      </c>
      <c r="H11" s="110" t="s">
        <v>433</v>
      </c>
      <c r="I11" s="108">
        <v>1</v>
      </c>
      <c r="J11" s="115">
        <v>1.2470000000000001</v>
      </c>
      <c r="K11" s="111" t="s">
        <v>139</v>
      </c>
      <c r="L11" s="133">
        <f>IF(K11="Specific Gravity",J11*8.34,IF(K11="Lbs/Gallon",J11,0))</f>
        <v>10.399980000000001</v>
      </c>
      <c r="M11" s="125" t="s">
        <v>222</v>
      </c>
      <c r="N11" s="119" t="str">
        <f>IF(ISBLANK(B11)," ",CONCATENATE(A11,"  ",B11," (",C11," ",H11,") ",M11))</f>
        <v>American Safety Technologies  MS-200 Color Topping (MS207R MS218H) Green</v>
      </c>
      <c r="O11" s="83">
        <v>5020</v>
      </c>
      <c r="P11" s="83">
        <v>415</v>
      </c>
      <c r="Q11" s="83" t="s">
        <v>30</v>
      </c>
      <c r="R11" s="93">
        <f>IF($Q11="lb/gal",($P11*120),$P11)</f>
        <v>415</v>
      </c>
      <c r="S11" s="109">
        <f>IF(ISBLANK(E11),0,(((D11*G11)+(I11*L11))/(D11+I11)))</f>
        <v>10.399980000000001</v>
      </c>
      <c r="T11" s="94" t="s">
        <v>122</v>
      </c>
      <c r="U11" s="132">
        <f>IF(ISBLANK(P11)," ",VLOOKUP($T11,'Marine Coating Limits'!$B$3:$C$36,2,FALSE))</f>
        <v>420</v>
      </c>
      <c r="V11" s="82"/>
    </row>
    <row r="12" spans="1:22" ht="15.75" customHeight="1">
      <c r="A12" s="108" t="s">
        <v>238</v>
      </c>
      <c r="B12" s="120" t="s">
        <v>246</v>
      </c>
      <c r="C12" s="110" t="s">
        <v>247</v>
      </c>
      <c r="D12" s="108">
        <v>9</v>
      </c>
      <c r="E12" s="115">
        <v>2.16</v>
      </c>
      <c r="F12" s="111" t="s">
        <v>139</v>
      </c>
      <c r="G12" s="165">
        <f>IF(F12="Specific Gravity",E12*8.34,IF(F12="Lbs/Gallon",E12,0))</f>
        <v>18.014400000000002</v>
      </c>
      <c r="H12" s="110" t="s">
        <v>434</v>
      </c>
      <c r="I12" s="108">
        <v>1</v>
      </c>
      <c r="J12" s="115">
        <v>0.96</v>
      </c>
      <c r="K12" s="111" t="s">
        <v>139</v>
      </c>
      <c r="L12" s="133">
        <f>IF(K12="Specific Gravity",J12*8.34,IF(K12="Lbs/Gallon",J12,0))</f>
        <v>8.0063999999999993</v>
      </c>
      <c r="M12" s="125" t="s">
        <v>479</v>
      </c>
      <c r="N12" s="119" t="str">
        <f>IF(ISBLANK(B12)," ",CONCATENATE(A12,"  ",B12," (",C12," ",H12,") ",M12))</f>
        <v>American Safety Technologies  MS-375G (MS305R MS318H) Dark Gray</v>
      </c>
      <c r="O12" s="83">
        <v>1</v>
      </c>
      <c r="P12" s="83">
        <v>249</v>
      </c>
      <c r="Q12" s="83" t="s">
        <v>30</v>
      </c>
      <c r="R12" s="93">
        <f>IF($Q12="lb/gal",($P12*120),$P12)</f>
        <v>249</v>
      </c>
      <c r="S12" s="109">
        <f>IF(ISBLANK(E12),0,(((D12*G12)+(I12*L12))/(D12+I12)))</f>
        <v>17.013600000000004</v>
      </c>
      <c r="T12" s="94" t="s">
        <v>183</v>
      </c>
      <c r="U12" s="132">
        <f>IF(ISBLANK(P12)," ",VLOOKUP($T12,'Marine Coating Limits'!$B$3:$C$36,2,FALSE))</f>
        <v>340</v>
      </c>
      <c r="V12" s="82"/>
    </row>
    <row r="13" spans="1:22" ht="15.75" customHeight="1">
      <c r="A13" s="108" t="s">
        <v>238</v>
      </c>
      <c r="B13" s="120" t="s">
        <v>248</v>
      </c>
      <c r="C13" s="110" t="s">
        <v>249</v>
      </c>
      <c r="D13" s="108">
        <v>5.7</v>
      </c>
      <c r="E13" s="115">
        <v>2.2440000000000002</v>
      </c>
      <c r="F13" s="111" t="s">
        <v>139</v>
      </c>
      <c r="G13" s="165">
        <f>IF(F13="Specific Gravity",E13*8.34,IF(F13="Lbs/Gallon",E13,0))</f>
        <v>18.714960000000001</v>
      </c>
      <c r="H13" s="110" t="s">
        <v>435</v>
      </c>
      <c r="I13" s="108">
        <v>1</v>
      </c>
      <c r="J13" s="115">
        <v>2.2422</v>
      </c>
      <c r="K13" s="111" t="s">
        <v>139</v>
      </c>
      <c r="L13" s="133">
        <f>IF(K13="Specific Gravity",J13*8.34,IF(K13="Lbs/Gallon",J13,0))</f>
        <v>18.699947999999999</v>
      </c>
      <c r="M13" s="125" t="s">
        <v>480</v>
      </c>
      <c r="N13" s="119" t="str">
        <f>IF(ISBLANK(B13)," ",CONCATENATE(A13,"  ",B13," (",C13," ",H13,") ",M13))</f>
        <v>American Safety Technologies  MS-400G (MS402R MS490H) Dark Grey</v>
      </c>
      <c r="O13" s="83">
        <v>5021</v>
      </c>
      <c r="P13" s="83">
        <v>114</v>
      </c>
      <c r="Q13" s="83" t="s">
        <v>30</v>
      </c>
      <c r="R13" s="93">
        <f>IF($Q13="lb/gal",($P13*120),$P13)</f>
        <v>114</v>
      </c>
      <c r="S13" s="109">
        <f>IF(ISBLANK(E13),0,(((D13*G13)+(I13*L13))/(D13+I13)))</f>
        <v>18.712719402985076</v>
      </c>
      <c r="T13" s="94" t="s">
        <v>183</v>
      </c>
      <c r="U13" s="132">
        <f>IF(ISBLANK(P13)," ",VLOOKUP($T13,'Marine Coating Limits'!$B$3:$C$36,2,FALSE))</f>
        <v>340</v>
      </c>
      <c r="V13" s="82"/>
    </row>
    <row r="14" spans="1:22" ht="15.75" customHeight="1">
      <c r="A14" s="108" t="s">
        <v>238</v>
      </c>
      <c r="B14" s="120" t="s">
        <v>250</v>
      </c>
      <c r="C14" s="110" t="s">
        <v>251</v>
      </c>
      <c r="D14" s="108">
        <v>5.7</v>
      </c>
      <c r="E14" s="115">
        <v>2.1579999999999999</v>
      </c>
      <c r="F14" s="111" t="s">
        <v>139</v>
      </c>
      <c r="G14" s="165">
        <f>IF(F14="Specific Gravity",E14*8.34,IF(F14="Lbs/Gallon",E14,0))</f>
        <v>17.997719999999997</v>
      </c>
      <c r="H14" s="110" t="s">
        <v>435</v>
      </c>
      <c r="I14" s="108">
        <v>1</v>
      </c>
      <c r="J14" s="115">
        <v>2.1579999999999999</v>
      </c>
      <c r="K14" s="111" t="s">
        <v>139</v>
      </c>
      <c r="L14" s="133">
        <f>IF(K14="Specific Gravity",J14*8.34,IF(K14="Lbs/Gallon",J14,0))</f>
        <v>17.997719999999997</v>
      </c>
      <c r="M14" s="125" t="s">
        <v>481</v>
      </c>
      <c r="N14" s="119" t="str">
        <f>IF(ISBLANK(B14)," ",CONCATENATE(A14,"  ",B14," (",C14," ",H14,") ",M14))</f>
        <v>American Safety Technologies  MS-440G (MS430R MS490H) Dark Grey 36076</v>
      </c>
      <c r="O14" s="83">
        <v>5015</v>
      </c>
      <c r="P14" s="83">
        <v>216</v>
      </c>
      <c r="Q14" s="83" t="s">
        <v>30</v>
      </c>
      <c r="R14" s="93">
        <f>IF($Q14="lb/gal",($P14*120),$P14)</f>
        <v>216</v>
      </c>
      <c r="S14" s="109">
        <f>IF(ISBLANK(E14),0,(((D14*G14)+(I14*L14))/(D14+I14)))</f>
        <v>17.997719999999997</v>
      </c>
      <c r="T14" s="94" t="s">
        <v>183</v>
      </c>
      <c r="U14" s="132">
        <f>IF(ISBLANK(P14)," ",VLOOKUP($T14,'Marine Coating Limits'!$B$3:$C$36,2,FALSE))</f>
        <v>340</v>
      </c>
      <c r="V14" s="82"/>
    </row>
    <row r="15" spans="1:22" ht="15.75" customHeight="1">
      <c r="A15" s="108" t="s">
        <v>238</v>
      </c>
      <c r="B15" s="120" t="s">
        <v>252</v>
      </c>
      <c r="C15" s="110" t="s">
        <v>253</v>
      </c>
      <c r="D15" s="108">
        <v>2.7</v>
      </c>
      <c r="E15" s="115">
        <v>1.8859999999999999</v>
      </c>
      <c r="F15" s="111" t="s">
        <v>139</v>
      </c>
      <c r="G15" s="165">
        <f>IF(F15="Specific Gravity",E15*8.34,IF(F15="Lbs/Gallon",E15,0))</f>
        <v>15.729239999999999</v>
      </c>
      <c r="H15" s="110" t="s">
        <v>436</v>
      </c>
      <c r="I15" s="108">
        <v>1</v>
      </c>
      <c r="J15" s="115">
        <v>1.887</v>
      </c>
      <c r="K15" s="111" t="s">
        <v>139</v>
      </c>
      <c r="L15" s="133">
        <f>IF(K15="Specific Gravity",J15*8.34,IF(K15="Lbs/Gallon",J15,0))</f>
        <v>15.737579999999999</v>
      </c>
      <c r="M15" s="125" t="s">
        <v>223</v>
      </c>
      <c r="N15" s="119" t="str">
        <f>IF(ISBLANK(B15)," ",CONCATENATE(A15,"  ",B15," (",C15," ",H15,") ",M15))</f>
        <v>American Safety Technologies  MS-5000G (MS509R MS510H) Haze Grey</v>
      </c>
      <c r="O15" s="83">
        <v>5004</v>
      </c>
      <c r="P15" s="83">
        <v>105</v>
      </c>
      <c r="Q15" s="83" t="s">
        <v>30</v>
      </c>
      <c r="R15" s="93">
        <f>IF($Q15="lb/gal",($P15*120),$P15)</f>
        <v>105</v>
      </c>
      <c r="S15" s="109">
        <f>IF(ISBLANK(E15),0,(((D15*G15)+(I15*L15))/(D15+I15)))</f>
        <v>15.731494054054053</v>
      </c>
      <c r="T15" s="94" t="s">
        <v>183</v>
      </c>
      <c r="U15" s="132">
        <f>IF(ISBLANK(P15)," ",VLOOKUP($T15,'Marine Coating Limits'!$B$3:$C$36,2,FALSE))</f>
        <v>340</v>
      </c>
      <c r="V15" s="82"/>
    </row>
    <row r="16" spans="1:22" ht="15.75" customHeight="1">
      <c r="A16" s="108" t="s">
        <v>238</v>
      </c>
      <c r="B16" s="120" t="s">
        <v>252</v>
      </c>
      <c r="C16" s="110" t="s">
        <v>254</v>
      </c>
      <c r="D16" s="108">
        <v>2.7</v>
      </c>
      <c r="E16" s="115">
        <v>1.8859999999999999</v>
      </c>
      <c r="F16" s="111" t="s">
        <v>139</v>
      </c>
      <c r="G16" s="165">
        <f>IF(F16="Specific Gravity",E16*8.34,IF(F16="Lbs/Gallon",E16,0))</f>
        <v>15.729239999999999</v>
      </c>
      <c r="H16" s="110" t="s">
        <v>436</v>
      </c>
      <c r="I16" s="108">
        <v>1</v>
      </c>
      <c r="J16" s="115">
        <v>1.887</v>
      </c>
      <c r="K16" s="111" t="s">
        <v>139</v>
      </c>
      <c r="L16" s="133">
        <f>IF(K16="Specific Gravity",J16*8.34,IF(K16="Lbs/Gallon",J16,0))</f>
        <v>15.737579999999999</v>
      </c>
      <c r="M16" s="125" t="s">
        <v>482</v>
      </c>
      <c r="N16" s="119" t="str">
        <f>IF(ISBLANK(B16)," ",CONCATENATE(A16,"  ",B16," (",C16," ",H16,") ",M16))</f>
        <v>American Safety Technologies  MS-5000G (MS510R MS510H) Deck Grey</v>
      </c>
      <c r="O16" s="83">
        <v>5003</v>
      </c>
      <c r="P16" s="83">
        <v>105</v>
      </c>
      <c r="Q16" s="83" t="s">
        <v>30</v>
      </c>
      <c r="R16" s="93">
        <f>IF($Q16="lb/gal",($P16*120),$P16)</f>
        <v>105</v>
      </c>
      <c r="S16" s="109">
        <f>IF(ISBLANK(E16),0,(((D16*G16)+(I16*L16))/(D16+I16)))</f>
        <v>15.731494054054053</v>
      </c>
      <c r="T16" s="94" t="s">
        <v>183</v>
      </c>
      <c r="U16" s="132">
        <f>IF(ISBLANK(P16)," ",VLOOKUP($T16,'Marine Coating Limits'!$B$3:$C$36,2,FALSE))</f>
        <v>340</v>
      </c>
    </row>
    <row r="17" spans="1:22" ht="15.75" customHeight="1">
      <c r="A17" s="108" t="s">
        <v>238</v>
      </c>
      <c r="B17" s="120" t="s">
        <v>255</v>
      </c>
      <c r="C17" s="110" t="s">
        <v>256</v>
      </c>
      <c r="D17" s="108">
        <v>3</v>
      </c>
      <c r="E17" s="115">
        <v>1.51</v>
      </c>
      <c r="F17" s="111" t="s">
        <v>139</v>
      </c>
      <c r="G17" s="165">
        <f>IF(F17="Specific Gravity",E17*8.34,IF(F17="Lbs/Gallon",E17,0))</f>
        <v>12.593399999999999</v>
      </c>
      <c r="H17" s="110" t="s">
        <v>437</v>
      </c>
      <c r="I17" s="108">
        <v>1</v>
      </c>
      <c r="J17" s="115">
        <v>1.52</v>
      </c>
      <c r="K17" s="111" t="s">
        <v>139</v>
      </c>
      <c r="L17" s="133">
        <f>IF(K17="Specific Gravity",J17*8.34,IF(K17="Lbs/Gallon",J17,0))</f>
        <v>12.6768</v>
      </c>
      <c r="M17" s="125" t="s">
        <v>483</v>
      </c>
      <c r="N17" s="119" t="str">
        <f>IF(ISBLANK(B17)," ",CONCATENATE(A17,"  ",B17," (",C17," ",H17,") ",M17))</f>
        <v>American Safety Technologies  MS-7CZ (MS700R MS-704H) Buff (AST)</v>
      </c>
      <c r="O17" s="83">
        <v>5022</v>
      </c>
      <c r="P17" s="83">
        <v>250</v>
      </c>
      <c r="Q17" s="83" t="s">
        <v>30</v>
      </c>
      <c r="R17" s="93">
        <f>IF($Q17="lb/gal",($P17*120),$P17)</f>
        <v>250</v>
      </c>
      <c r="S17" s="109">
        <f>IF(ISBLANK(E17),0,(((D17*G17)+(I17*L17))/(D17+I17)))</f>
        <v>12.614249999999998</v>
      </c>
      <c r="T17" s="94" t="s">
        <v>17</v>
      </c>
      <c r="U17" s="132">
        <f>IF(ISBLANK(P17)," ",VLOOKUP($T17,'Marine Coating Limits'!$B$3:$C$36,2,FALSE))</f>
        <v>340</v>
      </c>
    </row>
    <row r="18" spans="1:22" ht="15.75" customHeight="1">
      <c r="A18" s="108" t="s">
        <v>238</v>
      </c>
      <c r="B18" s="120" t="s">
        <v>255</v>
      </c>
      <c r="C18" s="110" t="s">
        <v>257</v>
      </c>
      <c r="D18" s="108">
        <v>3</v>
      </c>
      <c r="E18" s="115">
        <v>1.52</v>
      </c>
      <c r="F18" s="111" t="s">
        <v>139</v>
      </c>
      <c r="G18" s="165">
        <f>IF(F18="Specific Gravity",E18*8.34,IF(F18="Lbs/Gallon",E18,0))</f>
        <v>12.6768</v>
      </c>
      <c r="H18" s="110" t="s">
        <v>437</v>
      </c>
      <c r="I18" s="108">
        <v>1</v>
      </c>
      <c r="J18" s="115">
        <v>1.52</v>
      </c>
      <c r="K18" s="111" t="s">
        <v>139</v>
      </c>
      <c r="L18" s="133">
        <f>IF(K18="Specific Gravity",J18*8.34,IF(K18="Lbs/Gallon",J18,0))</f>
        <v>12.6768</v>
      </c>
      <c r="M18" s="125" t="s">
        <v>484</v>
      </c>
      <c r="N18" s="119" t="str">
        <f>IF(ISBLANK(B18)," ",CONCATENATE(A18,"  ",B18," (",C18," ",H18,") ",M18))</f>
        <v>American Safety Technologies  MS-7CZ (MS703R MS-704H) Gray</v>
      </c>
      <c r="O18" s="83">
        <v>2</v>
      </c>
      <c r="P18" s="83">
        <v>250</v>
      </c>
      <c r="Q18" s="83" t="s">
        <v>30</v>
      </c>
      <c r="R18" s="93">
        <f>IF($Q18="lb/gal",($P18*120),$P18)</f>
        <v>250</v>
      </c>
      <c r="S18" s="109">
        <f>IF(ISBLANK(E18),0,(((D18*G18)+(I18*L18))/(D18+I18)))</f>
        <v>12.6768</v>
      </c>
      <c r="T18" s="94" t="s">
        <v>17</v>
      </c>
      <c r="U18" s="132">
        <f>IF(ISBLANK(P18)," ",VLOOKUP($T18,'Marine Coating Limits'!$B$3:$C$36,2,FALSE))</f>
        <v>340</v>
      </c>
    </row>
    <row r="19" spans="1:22" ht="15.75" customHeight="1">
      <c r="A19" s="108" t="s">
        <v>238</v>
      </c>
      <c r="B19" s="120" t="s">
        <v>530</v>
      </c>
      <c r="C19" s="110" t="s">
        <v>258</v>
      </c>
      <c r="D19" s="108">
        <v>2.7</v>
      </c>
      <c r="E19" s="115">
        <v>1.482</v>
      </c>
      <c r="F19" s="111" t="s">
        <v>139</v>
      </c>
      <c r="G19" s="165">
        <f>IF(F19="Specific Gravity",E19*8.34,IF(F19="Lbs/Gallon",E19,0))</f>
        <v>12.35988</v>
      </c>
      <c r="H19" s="110" t="s">
        <v>438</v>
      </c>
      <c r="I19" s="108">
        <v>1</v>
      </c>
      <c r="J19" s="115">
        <v>1.4820199999999999</v>
      </c>
      <c r="K19" s="111" t="s">
        <v>139</v>
      </c>
      <c r="L19" s="133">
        <f>IF(K19="Specific Gravity",J19*8.34,IF(K19="Lbs/Gallon",J19,0))</f>
        <v>12.360046799999999</v>
      </c>
      <c r="M19" s="125" t="s">
        <v>480</v>
      </c>
      <c r="N19" s="119" t="str">
        <f>IF(ISBLANK(B19)," ",CONCATENATE(A19,"  ",B19," (",C19," ",H19,") ",M19))</f>
        <v>American Safety Technologies  MS-8CZ LT (MS720R MS720H) Dark Grey</v>
      </c>
      <c r="O19" s="83">
        <v>5000</v>
      </c>
      <c r="P19" s="83">
        <v>64</v>
      </c>
      <c r="Q19" s="83" t="s">
        <v>30</v>
      </c>
      <c r="R19" s="93">
        <f>IF($Q19="lb/gal",($P19*120),$P19)</f>
        <v>64</v>
      </c>
      <c r="S19" s="109">
        <f>IF(ISBLANK(E19),0,(((D19*G19)+(I19*L19))/(D19+I19)))</f>
        <v>12.35992508108108</v>
      </c>
      <c r="T19" s="94" t="s">
        <v>125</v>
      </c>
      <c r="U19" s="132">
        <f>IF(ISBLANK(P19)," ",VLOOKUP($T19,'Marine Coating Limits'!$B$3:$C$36,2,FALSE))</f>
        <v>280</v>
      </c>
    </row>
    <row r="20" spans="1:22" ht="15.75" customHeight="1">
      <c r="A20" s="108" t="s">
        <v>238</v>
      </c>
      <c r="B20" s="120" t="s">
        <v>530</v>
      </c>
      <c r="C20" s="110" t="s">
        <v>259</v>
      </c>
      <c r="D20" s="108">
        <v>2.7</v>
      </c>
      <c r="E20" s="115">
        <v>1.482</v>
      </c>
      <c r="F20" s="111" t="s">
        <v>139</v>
      </c>
      <c r="G20" s="165">
        <f>IF(F20="Specific Gravity",E20*8.34,IF(F20="Lbs/Gallon",E20,0))</f>
        <v>12.35988</v>
      </c>
      <c r="H20" s="110" t="s">
        <v>438</v>
      </c>
      <c r="I20" s="108">
        <v>1</v>
      </c>
      <c r="J20" s="115">
        <v>1.4820199999999999</v>
      </c>
      <c r="K20" s="111" t="s">
        <v>139</v>
      </c>
      <c r="L20" s="133">
        <f>IF(K20="Specific Gravity",J20*8.34,IF(K20="Lbs/Gallon",J20,0))</f>
        <v>12.360046799999999</v>
      </c>
      <c r="M20" s="125" t="s">
        <v>226</v>
      </c>
      <c r="N20" s="119" t="str">
        <f>IF(ISBLANK(B20)," ",CONCATENATE(A20,"  ",B20," (",C20," ",H20,") ",M20))</f>
        <v>American Safety Technologies  MS-8CZ LT (MS721R MS720H) Buff</v>
      </c>
      <c r="O20" s="83">
        <v>5002</v>
      </c>
      <c r="P20" s="83">
        <v>64</v>
      </c>
      <c r="Q20" s="83" t="s">
        <v>30</v>
      </c>
      <c r="R20" s="93">
        <f>IF($Q20="lb/gal",($P20*120),$P20)</f>
        <v>64</v>
      </c>
      <c r="S20" s="109">
        <f>IF(ISBLANK(E20),0,(((D20*G20)+(I20*L20))/(D20+I20)))</f>
        <v>12.35992508108108</v>
      </c>
      <c r="T20" s="94" t="s">
        <v>125</v>
      </c>
      <c r="U20" s="132">
        <f>IF(ISBLANK(P20)," ",VLOOKUP($T20,'Marine Coating Limits'!$B$3:$C$36,2,FALSE))</f>
        <v>280</v>
      </c>
    </row>
    <row r="21" spans="1:22" ht="15.75" customHeight="1">
      <c r="A21" s="108" t="s">
        <v>238</v>
      </c>
      <c r="B21" s="120" t="s">
        <v>530</v>
      </c>
      <c r="C21" s="110" t="s">
        <v>260</v>
      </c>
      <c r="D21" s="108">
        <v>2.7</v>
      </c>
      <c r="E21" s="115">
        <v>1.482</v>
      </c>
      <c r="F21" s="111" t="s">
        <v>139</v>
      </c>
      <c r="G21" s="165">
        <f>IF(F21="Specific Gravity",E21*8.34,IF(F21="Lbs/Gallon",E21,0))</f>
        <v>12.35988</v>
      </c>
      <c r="H21" s="110" t="s">
        <v>438</v>
      </c>
      <c r="I21" s="108">
        <v>1</v>
      </c>
      <c r="J21" s="115">
        <v>1.4820199999999999</v>
      </c>
      <c r="K21" s="111" t="s">
        <v>139</v>
      </c>
      <c r="L21" s="133">
        <f>IF(K21="Specific Gravity",J21*8.34,IF(K21="Lbs/Gallon",J21,0))</f>
        <v>12.360046799999999</v>
      </c>
      <c r="M21" s="125" t="s">
        <v>223</v>
      </c>
      <c r="N21" s="119" t="str">
        <f>IF(ISBLANK(B21)," ",CONCATENATE(A21,"  ",B21," (",C21," ",H21,") ",M21))</f>
        <v>American Safety Technologies  MS-8CZ LT (MS722R MS720H) Haze Grey</v>
      </c>
      <c r="O21" s="83">
        <v>5001</v>
      </c>
      <c r="P21" s="83">
        <v>64</v>
      </c>
      <c r="Q21" s="83" t="s">
        <v>30</v>
      </c>
      <c r="R21" s="93">
        <f>IF($Q21="lb/gal",($P21*120),$P21)</f>
        <v>64</v>
      </c>
      <c r="S21" s="109">
        <f>IF(ISBLANK(E21),0,(((D21*G21)+(I21*L21))/(D21+I21)))</f>
        <v>12.35992508108108</v>
      </c>
      <c r="T21" s="94" t="s">
        <v>125</v>
      </c>
      <c r="U21" s="132">
        <f>IF(ISBLANK(P21)," ",VLOOKUP($T21,'Marine Coating Limits'!$B$3:$C$36,2,FALSE))</f>
        <v>280</v>
      </c>
    </row>
    <row r="22" spans="1:22" ht="15.75" customHeight="1">
      <c r="A22" s="169" t="s">
        <v>707</v>
      </c>
      <c r="B22" s="86" t="s">
        <v>255</v>
      </c>
      <c r="C22" s="88" t="s">
        <v>257</v>
      </c>
      <c r="D22" s="169">
        <v>3</v>
      </c>
      <c r="E22" s="169">
        <v>1.52</v>
      </c>
      <c r="F22" s="89" t="s">
        <v>139</v>
      </c>
      <c r="G22" s="144">
        <f>IF(F22="Specific Gravity",E22*8.34,IF(F22="Lbs/Gallon",E22,0))</f>
        <v>12.6768</v>
      </c>
      <c r="H22" s="88" t="s">
        <v>791</v>
      </c>
      <c r="I22" s="169">
        <v>1</v>
      </c>
      <c r="J22" s="169">
        <v>1.5</v>
      </c>
      <c r="K22" s="89" t="s">
        <v>139</v>
      </c>
      <c r="L22" s="112">
        <f>IF(K22="Specific Gravity",J22*8.34,IF(K22="Lbs/Gallon",J22,0))</f>
        <v>12.51</v>
      </c>
      <c r="M22" s="169" t="s">
        <v>804</v>
      </c>
      <c r="N22" s="119" t="str">
        <f>IF(ISBLANK(B22)," ",CONCATENATE(A22,"  ",B22," (",C22," ",H22,") ",M22))</f>
        <v>American Safety Technologies/ITW  MS-7CZ (MS703R MS790H) Gray (AST)</v>
      </c>
      <c r="O22" s="83">
        <v>5138</v>
      </c>
      <c r="P22" s="83">
        <v>250</v>
      </c>
      <c r="Q22" s="83" t="s">
        <v>30</v>
      </c>
      <c r="R22" s="93">
        <f>IF($Q22="lb/gal",($P22*120),$P22)</f>
        <v>250</v>
      </c>
      <c r="S22" s="109">
        <f>IF(ISBLANK(E22),0,(((D22*G22)+(I22*L22))/(D22+I22)))</f>
        <v>12.6351</v>
      </c>
      <c r="T22" s="94" t="s">
        <v>17</v>
      </c>
      <c r="U22" s="132">
        <f>IF(ISBLANK(P22)," ",VLOOKUP($T22,'Marine Coating Limits'!$B$3:$C$36,2,FALSE))</f>
        <v>340</v>
      </c>
      <c r="V22" s="140"/>
    </row>
    <row r="23" spans="1:22" ht="15.75" customHeight="1">
      <c r="A23" s="169" t="s">
        <v>707</v>
      </c>
      <c r="B23" s="86" t="s">
        <v>255</v>
      </c>
      <c r="C23" s="88" t="s">
        <v>761</v>
      </c>
      <c r="D23" s="169">
        <v>3</v>
      </c>
      <c r="E23" s="169">
        <v>1.52</v>
      </c>
      <c r="F23" s="89" t="s">
        <v>139</v>
      </c>
      <c r="G23" s="144">
        <f>IF(F23="Specific Gravity",E23*8.34,IF(F23="Lbs/Gallon",E23,0))</f>
        <v>12.6768</v>
      </c>
      <c r="H23" s="88" t="s">
        <v>437</v>
      </c>
      <c r="I23" s="169">
        <v>1</v>
      </c>
      <c r="J23" s="169">
        <v>1.52</v>
      </c>
      <c r="K23" s="89" t="s">
        <v>139</v>
      </c>
      <c r="L23" s="112">
        <f>IF(K23="Specific Gravity",J23*8.34,IF(K23="Lbs/Gallon",J23,0))</f>
        <v>12.6768</v>
      </c>
      <c r="M23" s="169" t="s">
        <v>793</v>
      </c>
      <c r="N23" s="119" t="str">
        <f>IF(ISBLANK(B23)," ",CONCATENATE(A23,"  ",B23," (",C23," ",H23,") ",M23))</f>
        <v>American Safety Technologies/ITW  MS-7CZ (MS704R MS-704H) Lt Gray</v>
      </c>
      <c r="O23" s="83">
        <v>5109</v>
      </c>
      <c r="P23" s="83">
        <v>250</v>
      </c>
      <c r="Q23" s="83" t="s">
        <v>30</v>
      </c>
      <c r="R23" s="93">
        <f>IF($Q23="lb/gal",($P23*120),$P23)</f>
        <v>250</v>
      </c>
      <c r="S23" s="109">
        <f>IF(ISBLANK(E23),0,(((D23*G23)+(I23*L23))/(D23+I23)))</f>
        <v>12.6768</v>
      </c>
      <c r="T23" s="94" t="s">
        <v>17</v>
      </c>
      <c r="U23" s="132">
        <f>IF(ISBLANK(P23)," ",VLOOKUP($T23,'Marine Coating Limits'!$B$3:$C$36,2,FALSE))</f>
        <v>340</v>
      </c>
    </row>
    <row r="24" spans="1:22" ht="15.75" customHeight="1">
      <c r="A24" s="92" t="s">
        <v>1</v>
      </c>
      <c r="B24" s="122" t="s">
        <v>261</v>
      </c>
      <c r="C24" s="98" t="s">
        <v>262</v>
      </c>
      <c r="D24" s="92">
        <v>1</v>
      </c>
      <c r="E24" s="117">
        <v>1.091</v>
      </c>
      <c r="F24" s="99" t="s">
        <v>139</v>
      </c>
      <c r="G24" s="165">
        <f>IF(F24="Specific Gravity",E24*8.34,IF(F24="Lbs/Gallon",E24,0))</f>
        <v>9.0989399999999989</v>
      </c>
      <c r="H24" s="98"/>
      <c r="I24" s="92"/>
      <c r="J24" s="117"/>
      <c r="K24" s="99" t="s">
        <v>139</v>
      </c>
      <c r="L24" s="133">
        <f>IF(K24="Specific Gravity",J24*8.34,IF(K24="Lbs/Gallon",J24,0))</f>
        <v>0</v>
      </c>
      <c r="M24" s="125" t="s">
        <v>485</v>
      </c>
      <c r="N24" s="119" t="str">
        <f>IF(ISBLANK(B24)," ",CONCATENATE(A24,"  ",B24," (",C24," ",H24,") ",M24))</f>
        <v>Ameron Protective Coatings  AMERCOAT (3279 ) Aluminum</v>
      </c>
      <c r="O24" s="83">
        <v>6</v>
      </c>
      <c r="P24" s="83">
        <v>415</v>
      </c>
      <c r="Q24" s="83" t="s">
        <v>30</v>
      </c>
      <c r="R24" s="93">
        <f>IF($Q24="lb/gal",($P24*120),$P24)</f>
        <v>415</v>
      </c>
      <c r="S24" s="109">
        <f>IF(ISBLANK(E24),0,(((D24*G24)+(I24*L24))/(D24+I24)))</f>
        <v>9.0989399999999989</v>
      </c>
      <c r="T24" s="94" t="s">
        <v>114</v>
      </c>
      <c r="U24" s="132">
        <f>IF(ISBLANK(P24)," ",VLOOKUP($T24,'Marine Coating Limits'!$B$3:$C$36,2,FALSE))</f>
        <v>500</v>
      </c>
    </row>
    <row r="25" spans="1:22" ht="15.75" customHeight="1">
      <c r="A25" s="92" t="s">
        <v>1</v>
      </c>
      <c r="B25" s="121" t="s">
        <v>597</v>
      </c>
      <c r="C25" s="98" t="s">
        <v>598</v>
      </c>
      <c r="D25" s="169">
        <v>4</v>
      </c>
      <c r="E25" s="169">
        <v>1.41</v>
      </c>
      <c r="F25" s="99" t="s">
        <v>139</v>
      </c>
      <c r="G25" s="165">
        <f>IF(F25="Specific Gravity",E25*8.34,IF(F25="Lbs/Gallon",E25,0))</f>
        <v>11.759399999999999</v>
      </c>
      <c r="H25" s="88" t="s">
        <v>600</v>
      </c>
      <c r="I25" s="169">
        <v>1</v>
      </c>
      <c r="J25" s="169">
        <v>0.95</v>
      </c>
      <c r="K25" s="99" t="s">
        <v>139</v>
      </c>
      <c r="L25" s="133">
        <f>IF(K25="Specific Gravity",J25*8.34,IF(K25="Lbs/Gallon",J25,0))</f>
        <v>7.9229999999999992</v>
      </c>
      <c r="M25" s="125" t="s">
        <v>601</v>
      </c>
      <c r="N25" s="119" t="str">
        <f>IF(ISBLANK(B25)," ",CONCATENATE(A25,"  ",B25," (",C25," ",H25,") ",M25))</f>
        <v>Ameron Protective Coatings  Amercoat 235 (AT-235-219 AT235-B) Gray Ral</v>
      </c>
      <c r="O25" s="83">
        <v>5054</v>
      </c>
      <c r="P25" s="83">
        <v>292</v>
      </c>
      <c r="Q25" s="83" t="s">
        <v>30</v>
      </c>
      <c r="R25" s="93">
        <f>IF($Q25="lb/gal",($P25*120),$P25)</f>
        <v>292</v>
      </c>
      <c r="S25" s="109">
        <f>IF(ISBLANK(E25),0,(((D25*G25)+(I25*L25))/(D25+I25)))</f>
        <v>10.99212</v>
      </c>
      <c r="T25" s="94" t="s">
        <v>17</v>
      </c>
      <c r="U25" s="132">
        <f>IF(ISBLANK(P25)," ",VLOOKUP($T25,'Marine Coating Limits'!$B$3:$C$36,2,FALSE))</f>
        <v>340</v>
      </c>
    </row>
    <row r="26" spans="1:22" ht="15.75" customHeight="1">
      <c r="A26" s="92" t="s">
        <v>1</v>
      </c>
      <c r="B26" s="121" t="s">
        <v>597</v>
      </c>
      <c r="C26" s="98" t="s">
        <v>599</v>
      </c>
      <c r="D26" s="169">
        <v>4</v>
      </c>
      <c r="E26" s="169">
        <v>1.42</v>
      </c>
      <c r="F26" s="99" t="s">
        <v>139</v>
      </c>
      <c r="G26" s="165">
        <f>IF(F26="Specific Gravity",E26*8.34,IF(F26="Lbs/Gallon",E26,0))</f>
        <v>11.842799999999999</v>
      </c>
      <c r="H26" s="88" t="s">
        <v>600</v>
      </c>
      <c r="I26" s="169">
        <v>1</v>
      </c>
      <c r="J26" s="169">
        <v>0.95</v>
      </c>
      <c r="K26" s="99" t="s">
        <v>139</v>
      </c>
      <c r="L26" s="133">
        <f>IF(K26="Specific Gravity",J26*8.34,IF(K26="Lbs/Gallon",J26,0))</f>
        <v>7.9229999999999992</v>
      </c>
      <c r="M26" s="125" t="s">
        <v>602</v>
      </c>
      <c r="N26" s="119" t="str">
        <f>IF(ISBLANK(B26)," ",CONCATENATE(A26,"  ",B26," (",C26," ",H26,") ",M26))</f>
        <v>Ameron Protective Coatings  Amercoat 235 (AT23572G AT235-B) Oxide Red</v>
      </c>
      <c r="O26" s="83">
        <v>5055</v>
      </c>
      <c r="P26" s="83">
        <v>292</v>
      </c>
      <c r="Q26" s="83" t="s">
        <v>30</v>
      </c>
      <c r="R26" s="93">
        <f>IF($Q26="lb/gal",($P26*120),$P26)</f>
        <v>292</v>
      </c>
      <c r="S26" s="109">
        <f>IF(ISBLANK(E26),0,(((D26*G26)+(I26*L26))/(D26+I26)))</f>
        <v>11.05884</v>
      </c>
      <c r="T26" s="94" t="s">
        <v>17</v>
      </c>
      <c r="U26" s="132">
        <f>IF(ISBLANK(P26)," ",VLOOKUP($T26,'Marine Coating Limits'!$B$3:$C$36,2,FALSE))</f>
        <v>340</v>
      </c>
      <c r="V26" s="140"/>
    </row>
    <row r="27" spans="1:22" ht="15.75" customHeight="1">
      <c r="A27" s="92" t="s">
        <v>1</v>
      </c>
      <c r="B27" s="122" t="s">
        <v>624</v>
      </c>
      <c r="C27" s="98" t="s">
        <v>624</v>
      </c>
      <c r="D27" s="92">
        <v>4</v>
      </c>
      <c r="E27" s="117">
        <v>1.5640000000000001</v>
      </c>
      <c r="F27" s="99" t="s">
        <v>139</v>
      </c>
      <c r="G27" s="165">
        <f>IF(F27="Specific Gravity",E27*8.34,IF(F27="Lbs/Gallon",E27,0))</f>
        <v>13.043760000000001</v>
      </c>
      <c r="H27" s="98"/>
      <c r="I27" s="92"/>
      <c r="J27" s="117"/>
      <c r="K27" s="99" t="s">
        <v>139</v>
      </c>
      <c r="L27" s="133">
        <f>IF(K27="Specific Gravity",J27*8.34,IF(K27="Lbs/Gallon",J27,0))</f>
        <v>0</v>
      </c>
      <c r="M27" s="125" t="s">
        <v>227</v>
      </c>
      <c r="N27" s="119" t="str">
        <f>IF(ISBLANK(B27)," ",CONCATENATE(A27,"  ",B27," (",C27," ",H27,") ",M27))</f>
        <v>Ameron Protective Coatings  AMERCOAT 236 (AMERCOAT 236 ) Black</v>
      </c>
      <c r="O27" s="83">
        <v>5</v>
      </c>
      <c r="P27" s="83">
        <v>169</v>
      </c>
      <c r="Q27" s="83" t="s">
        <v>30</v>
      </c>
      <c r="R27" s="93">
        <f>IF($Q27="lb/gal",($P27*120),$P27)</f>
        <v>169</v>
      </c>
      <c r="S27" s="109">
        <f>IF(ISBLANK(E27),0,(((D27*G27)+(I27*L27))/(D27+I27)))</f>
        <v>13.043760000000001</v>
      </c>
      <c r="T27" s="94" t="s">
        <v>17</v>
      </c>
      <c r="U27" s="132">
        <f>IF(ISBLANK(P27)," ",VLOOKUP($T27,'Marine Coating Limits'!$B$3:$C$36,2,FALSE))</f>
        <v>340</v>
      </c>
      <c r="V27" s="140"/>
    </row>
    <row r="28" spans="1:22" ht="15.75" customHeight="1">
      <c r="A28" s="92" t="s">
        <v>1</v>
      </c>
      <c r="B28" s="122" t="s">
        <v>605</v>
      </c>
      <c r="C28" s="98" t="s">
        <v>606</v>
      </c>
      <c r="D28" s="92">
        <v>1</v>
      </c>
      <c r="E28" s="117">
        <v>1.286</v>
      </c>
      <c r="F28" s="99" t="s">
        <v>139</v>
      </c>
      <c r="G28" s="165">
        <f>IF(F28="Specific Gravity",E28*8.34,IF(F28="Lbs/Gallon",E28,0))</f>
        <v>10.725239999999999</v>
      </c>
      <c r="H28" s="98"/>
      <c r="I28" s="92"/>
      <c r="J28" s="117"/>
      <c r="K28" s="99" t="s">
        <v>139</v>
      </c>
      <c r="L28" s="133">
        <f>IF(K28="Specific Gravity",J28*8.34,IF(K28="Lbs/Gallon",J28,0))</f>
        <v>0</v>
      </c>
      <c r="M28" s="125" t="s">
        <v>607</v>
      </c>
      <c r="N28" s="119" t="str">
        <f>IF(ISBLANK(B28)," ",CONCATENATE(A28,"  ",B28," (",C28," ",H28,") ",M28))</f>
        <v>Ameron Protective Coatings  PSX 700 Resin (PX7009 (0882) ) All</v>
      </c>
      <c r="O28" s="141">
        <v>7</v>
      </c>
      <c r="P28" s="141">
        <v>84</v>
      </c>
      <c r="Q28" s="141" t="s">
        <v>30</v>
      </c>
      <c r="R28" s="93">
        <f>IF($Q28="lb/gal",($P28*120),$P28)</f>
        <v>84</v>
      </c>
      <c r="S28" s="109">
        <f>IF(ISBLANK(E28),0,(((D28*G28)+(I28*L28))/(D28+I28)))</f>
        <v>10.725239999999999</v>
      </c>
      <c r="T28" s="94" t="s">
        <v>125</v>
      </c>
      <c r="U28" s="132">
        <f>IF(ISBLANK(P28)," ",VLOOKUP($T28,'Marine Coating Limits'!$B$3:$C$36,2,FALSE))</f>
        <v>280</v>
      </c>
    </row>
    <row r="29" spans="1:22" ht="15.75" customHeight="1">
      <c r="A29" s="92" t="s">
        <v>1</v>
      </c>
      <c r="B29" s="122" t="s">
        <v>263</v>
      </c>
      <c r="C29" s="98" t="s">
        <v>264</v>
      </c>
      <c r="D29" s="92">
        <v>1</v>
      </c>
      <c r="E29" s="117">
        <v>1.1890000000000001</v>
      </c>
      <c r="F29" s="99" t="s">
        <v>139</v>
      </c>
      <c r="G29" s="165">
        <f>IF(F29="Specific Gravity",E29*8.34,IF(F29="Lbs/Gallon",E29,0))</f>
        <v>9.9162600000000012</v>
      </c>
      <c r="H29" s="98"/>
      <c r="I29" s="92"/>
      <c r="J29" s="117"/>
      <c r="K29" s="99" t="s">
        <v>139</v>
      </c>
      <c r="L29" s="133">
        <f>IF(K29="Specific Gravity",J29*8.34,IF(K29="Lbs/Gallon",J29,0))</f>
        <v>0</v>
      </c>
      <c r="M29" s="125" t="s">
        <v>485</v>
      </c>
      <c r="N29" s="119" t="str">
        <f>IF(ISBLANK(B29)," ",CONCATENATE(A29,"  ",B29," (",C29," ",H29,") ",M29))</f>
        <v>Ameron Protective Coatings  PSX 892HS (PX892H-01 (0882) ) Aluminum</v>
      </c>
      <c r="O29" s="141">
        <v>8</v>
      </c>
      <c r="P29" s="141">
        <v>323</v>
      </c>
      <c r="Q29" s="141" t="s">
        <v>30</v>
      </c>
      <c r="R29" s="93">
        <f>IF($Q29="lb/gal",($P29*120),$P29)</f>
        <v>323</v>
      </c>
      <c r="S29" s="109">
        <f>IF(ISBLANK(E29),0,(((D29*G29)+(I29*L29))/(D29+I29)))</f>
        <v>9.9162600000000012</v>
      </c>
      <c r="T29" s="94" t="s">
        <v>17</v>
      </c>
      <c r="U29" s="132">
        <f>IF(ISBLANK(P29)," ",VLOOKUP($T29,'Marine Coating Limits'!$B$3:$C$36,2,FALSE))</f>
        <v>340</v>
      </c>
    </row>
    <row r="30" spans="1:22" ht="15.75" customHeight="1">
      <c r="A30" s="31" t="s">
        <v>665</v>
      </c>
      <c r="B30" s="134" t="s">
        <v>666</v>
      </c>
      <c r="C30" s="135" t="s">
        <v>667</v>
      </c>
      <c r="D30" s="31">
        <v>1</v>
      </c>
      <c r="E30" s="31">
        <v>1</v>
      </c>
      <c r="F30" s="136" t="s">
        <v>139</v>
      </c>
      <c r="G30" s="165">
        <f>IF(F30="Specific Gravity",E30*8.34,IF(F30="Lbs/Gallon",E30,0))</f>
        <v>8.34</v>
      </c>
      <c r="H30" s="135"/>
      <c r="I30" s="31"/>
      <c r="J30" s="31"/>
      <c r="K30" s="136" t="s">
        <v>139</v>
      </c>
      <c r="L30" s="133">
        <f>IF(K30="Specific Gravity",J30*8.34,IF(K30="Lbs/Gallon",J30,0))</f>
        <v>0</v>
      </c>
      <c r="M30" s="31" t="s">
        <v>224</v>
      </c>
      <c r="N30" s="119" t="str">
        <f>IF(ISBLANK(B30)," ",CONCATENATE(A30,"  ",B30," (",C30," ",H30,") ",M30))</f>
        <v>Armor Guard  NON-SKID (AG-16120NS ) White</v>
      </c>
      <c r="O30" s="31">
        <v>372</v>
      </c>
      <c r="P30" s="31">
        <v>0</v>
      </c>
      <c r="Q30" s="31" t="s">
        <v>30</v>
      </c>
      <c r="R30" s="93">
        <f>IF($Q30="lb/gal",($P30*120),$P30)</f>
        <v>0</v>
      </c>
      <c r="S30" s="109">
        <f>IF(ISBLANK(E30),0,(((D30*G30)+(I30*L30))/(D30+I30)))</f>
        <v>8.34</v>
      </c>
      <c r="T30" s="31" t="s">
        <v>183</v>
      </c>
      <c r="U30" s="132">
        <f>IF(ISBLANK(P30)," ",VLOOKUP($T30,'Marine Coating Limits'!$B$3:$C$36,2,FALSE))</f>
        <v>340</v>
      </c>
    </row>
    <row r="31" spans="1:22" ht="15.75" customHeight="1">
      <c r="A31" s="31" t="s">
        <v>665</v>
      </c>
      <c r="B31" s="134" t="s">
        <v>668</v>
      </c>
      <c r="C31" s="135" t="s">
        <v>669</v>
      </c>
      <c r="D31" s="31">
        <v>1</v>
      </c>
      <c r="E31" s="31">
        <v>1</v>
      </c>
      <c r="F31" s="136" t="s">
        <v>139</v>
      </c>
      <c r="G31" s="165">
        <f>IF(F31="Specific Gravity",E31*8.34,IF(F31="Lbs/Gallon",E31,0))</f>
        <v>8.34</v>
      </c>
      <c r="H31" s="135"/>
      <c r="I31" s="31"/>
      <c r="J31" s="31"/>
      <c r="K31" s="136" t="s">
        <v>139</v>
      </c>
      <c r="L31" s="133">
        <f>IF(K31="Specific Gravity",J31*8.34,IF(K31="Lbs/Gallon",J31,0))</f>
        <v>0</v>
      </c>
      <c r="M31" s="31" t="s">
        <v>224</v>
      </c>
      <c r="N31" s="119" t="str">
        <f>IF(ISBLANK(B31)," ",CONCATENATE(A31,"  ",B31," (",C31," ",H31,") ",M31))</f>
        <v>Armor Guard  Surface Guard (AG-16120 ) White</v>
      </c>
      <c r="O31" s="31">
        <v>371</v>
      </c>
      <c r="P31" s="31">
        <v>0</v>
      </c>
      <c r="Q31" s="31" t="s">
        <v>30</v>
      </c>
      <c r="R31" s="93">
        <f>IF($Q31="lb/gal",($P31*120),$P31)</f>
        <v>0</v>
      </c>
      <c r="S31" s="109">
        <f>IF(ISBLANK(E31),0,(((D31*G31)+(I31*L31))/(D31+I31)))</f>
        <v>8.34</v>
      </c>
      <c r="T31" s="31" t="s">
        <v>17</v>
      </c>
      <c r="U31" s="132">
        <f>IF(ISBLANK(P31)," ",VLOOKUP($T31,'Marine Coating Limits'!$B$3:$C$36,2,FALSE))</f>
        <v>340</v>
      </c>
    </row>
    <row r="32" spans="1:22" ht="15.75" customHeight="1">
      <c r="A32" s="169" t="s">
        <v>529</v>
      </c>
      <c r="B32" s="86" t="s">
        <v>746</v>
      </c>
      <c r="C32" s="88" t="s">
        <v>747</v>
      </c>
      <c r="D32" s="169">
        <v>3</v>
      </c>
      <c r="E32" s="169">
        <v>2.7</v>
      </c>
      <c r="F32" s="89" t="s">
        <v>139</v>
      </c>
      <c r="G32" s="144">
        <f>IF(F32="Specific Gravity",E32*8.34,IF(F32="Lbs/Gallon",E32,0))</f>
        <v>22.518000000000001</v>
      </c>
      <c r="H32" s="88" t="s">
        <v>755</v>
      </c>
      <c r="I32" s="169">
        <v>1</v>
      </c>
      <c r="J32" s="169">
        <v>1.63</v>
      </c>
      <c r="K32" s="89" t="s">
        <v>139</v>
      </c>
      <c r="L32" s="112">
        <f>IF(K32="Specific Gravity",J32*8.34,IF(K32="Lbs/Gallon",J32,0))</f>
        <v>13.594199999999999</v>
      </c>
      <c r="M32" s="169" t="s">
        <v>221</v>
      </c>
      <c r="N32" s="119" t="str">
        <f>IF(ISBLANK(B32)," ",CONCATENATE(A32,"  ",B32," (",C32," ",H32,") ",M32))</f>
        <v>Belzona Inc  1111 (SUPER METAL) (1004/0866/- 1104/0180/-) Light Gray</v>
      </c>
      <c r="O32" s="83">
        <v>391</v>
      </c>
      <c r="P32" s="83">
        <v>0</v>
      </c>
      <c r="Q32" s="83" t="s">
        <v>30</v>
      </c>
      <c r="R32" s="93">
        <f>IF($Q32="lb/gal",($P32*120),$P32)</f>
        <v>0</v>
      </c>
      <c r="S32" s="109">
        <f>IF(ISBLANK(E32),0,(((D32*G32)+(I32*L32))/(D32+I32)))</f>
        <v>20.287050000000001</v>
      </c>
      <c r="T32" s="94" t="s">
        <v>17</v>
      </c>
      <c r="U32" s="132">
        <f>IF(ISBLANK(P32)," ",VLOOKUP($T32,'Marine Coating Limits'!$B$3:$C$36,2,FALSE))</f>
        <v>340</v>
      </c>
    </row>
    <row r="33" spans="1:22" ht="15.75" customHeight="1">
      <c r="A33" s="169" t="s">
        <v>529</v>
      </c>
      <c r="B33" s="86" t="s">
        <v>742</v>
      </c>
      <c r="C33" s="88" t="s">
        <v>743</v>
      </c>
      <c r="D33" s="169">
        <v>4</v>
      </c>
      <c r="E33" s="169">
        <v>2.6</v>
      </c>
      <c r="F33" s="89" t="s">
        <v>139</v>
      </c>
      <c r="G33" s="144">
        <f>IF(F33="Specific Gravity",E33*8.34,IF(F33="Lbs/Gallon",E33,0))</f>
        <v>21.684000000000001</v>
      </c>
      <c r="H33" s="88" t="s">
        <v>753</v>
      </c>
      <c r="I33" s="169">
        <v>1</v>
      </c>
      <c r="J33" s="169">
        <v>1</v>
      </c>
      <c r="K33" s="89" t="s">
        <v>139</v>
      </c>
      <c r="L33" s="112">
        <f>IF(K33="Specific Gravity",J33*8.34,IF(K33="Lbs/Gallon",J33,0))</f>
        <v>8.34</v>
      </c>
      <c r="M33" s="169" t="s">
        <v>478</v>
      </c>
      <c r="N33" s="119" t="str">
        <f>IF(ISBLANK(B33)," ",CONCATENATE(A33,"  ",B33," (",C33," ",H33,") ",M33))</f>
        <v>Belzona Inc  1321 Ceramic S-Metal (1004/0947/-/01 1101/0978/-/01) Grey</v>
      </c>
      <c r="O33" s="83">
        <v>389</v>
      </c>
      <c r="P33" s="83">
        <v>7</v>
      </c>
      <c r="Q33" s="83" t="s">
        <v>30</v>
      </c>
      <c r="R33" s="93">
        <f>IF($Q33="lb/gal",($P33*120),$P33)</f>
        <v>7</v>
      </c>
      <c r="S33" s="109">
        <f>IF(ISBLANK(E33),0,(((D33*G33)+(I33*L33))/(D33+I33)))</f>
        <v>19.0152</v>
      </c>
      <c r="T33" s="94" t="s">
        <v>17</v>
      </c>
      <c r="U33" s="132">
        <f>IF(ISBLANK(P33)," ",VLOOKUP($T33,'Marine Coating Limits'!$B$3:$C$36,2,FALSE))</f>
        <v>340</v>
      </c>
      <c r="V33" s="140"/>
    </row>
    <row r="34" spans="1:22" ht="15.75" customHeight="1">
      <c r="A34" s="169" t="s">
        <v>529</v>
      </c>
      <c r="B34" s="86" t="s">
        <v>744</v>
      </c>
      <c r="C34" s="88" t="s">
        <v>745</v>
      </c>
      <c r="D34" s="169">
        <v>1</v>
      </c>
      <c r="E34" s="169">
        <v>1.58</v>
      </c>
      <c r="F34" s="89" t="s">
        <v>139</v>
      </c>
      <c r="G34" s="144">
        <f>IF(F34="Specific Gravity",E34*8.34,IF(F34="Lbs/Gallon",E34,0))</f>
        <v>13.177200000000001</v>
      </c>
      <c r="H34" s="88" t="s">
        <v>754</v>
      </c>
      <c r="I34" s="169">
        <v>1</v>
      </c>
      <c r="J34" s="169">
        <v>1.17</v>
      </c>
      <c r="K34" s="89" t="s">
        <v>139</v>
      </c>
      <c r="L34" s="112">
        <f>IF(K34="Specific Gravity",J34*8.34,IF(K34="Lbs/Gallon",J34,0))</f>
        <v>9.7577999999999996</v>
      </c>
      <c r="M34" s="169" t="s">
        <v>756</v>
      </c>
      <c r="N34" s="119" t="str">
        <f>IF(ISBLANK(B34)," ",CONCATENATE(A34,"  ",B34," (",C34," ",H34,") ",M34))</f>
        <v>Belzona Inc  1341 (SUPERMETALGLIDE) Base (1004/1035/-/01 1001/1336/01) Gray or Blue</v>
      </c>
      <c r="O34" s="83">
        <v>390</v>
      </c>
      <c r="P34" s="83">
        <v>95</v>
      </c>
      <c r="Q34" s="83" t="s">
        <v>30</v>
      </c>
      <c r="R34" s="93">
        <f>IF($Q34="lb/gal",($P34*120),$P34)</f>
        <v>95</v>
      </c>
      <c r="S34" s="109">
        <f>IF(ISBLANK(E34),0,(((D34*G34)+(I34*L34))/(D34+I34)))</f>
        <v>11.467500000000001</v>
      </c>
      <c r="T34" s="94" t="s">
        <v>17</v>
      </c>
      <c r="U34" s="132">
        <f>IF(ISBLANK(P34)," ",VLOOKUP($T34,'Marine Coating Limits'!$B$3:$C$36,2,FALSE))</f>
        <v>340</v>
      </c>
      <c r="V34" s="140"/>
    </row>
    <row r="35" spans="1:22" ht="15.75" customHeight="1">
      <c r="A35" s="92" t="s">
        <v>529</v>
      </c>
      <c r="B35" s="122" t="s">
        <v>531</v>
      </c>
      <c r="C35" s="98" t="s">
        <v>532</v>
      </c>
      <c r="D35" s="92">
        <v>3.8</v>
      </c>
      <c r="E35" s="117">
        <v>1.35</v>
      </c>
      <c r="F35" s="99" t="s">
        <v>139</v>
      </c>
      <c r="G35" s="165">
        <f>IF(F35="Specific Gravity",E35*8.34,IF(F35="Lbs/Gallon",E35,0))</f>
        <v>11.259</v>
      </c>
      <c r="H35" s="98" t="s">
        <v>575</v>
      </c>
      <c r="I35" s="92">
        <v>1</v>
      </c>
      <c r="J35" s="117">
        <v>1.03</v>
      </c>
      <c r="K35" s="99" t="s">
        <v>139</v>
      </c>
      <c r="L35" s="133">
        <f>IF(K35="Specific Gravity",J35*8.34,IF(K35="Lbs/Gallon",J35,0))</f>
        <v>8.5901999999999994</v>
      </c>
      <c r="M35" s="125" t="s">
        <v>583</v>
      </c>
      <c r="N35" s="119" t="str">
        <f>IF(ISBLANK(B35)," ",CONCATENATE(A35,"  ",B35," (",C35," ",H35,") ",M35))</f>
        <v>Belzona Inc  4311 Magma CR1 (3206/1283-1285 3306/1284) Red or Grey</v>
      </c>
      <c r="O35" s="83">
        <v>5046</v>
      </c>
      <c r="P35" s="83">
        <v>167</v>
      </c>
      <c r="Q35" s="83" t="s">
        <v>30</v>
      </c>
      <c r="R35" s="93">
        <f>IF($Q35="lb/gal",($P35*120),$P35)</f>
        <v>167</v>
      </c>
      <c r="S35" s="109">
        <f>IF(ISBLANK(E35),0,(((D35*G35)+(I35*L35))/(D35+I35)))</f>
        <v>10.702999999999999</v>
      </c>
      <c r="T35" s="94" t="s">
        <v>17</v>
      </c>
      <c r="U35" s="132">
        <f>IF(ISBLANK(P35)," ",VLOOKUP($T35,'Marine Coating Limits'!$B$3:$C$36,2,FALSE))</f>
        <v>340</v>
      </c>
    </row>
    <row r="36" spans="1:22" ht="15.75" customHeight="1">
      <c r="A36" s="92" t="s">
        <v>529</v>
      </c>
      <c r="B36" s="122" t="s">
        <v>533</v>
      </c>
      <c r="C36" s="98" t="s">
        <v>534</v>
      </c>
      <c r="D36" s="92">
        <v>3</v>
      </c>
      <c r="E36" s="117">
        <v>1.4</v>
      </c>
      <c r="F36" s="99" t="s">
        <v>139</v>
      </c>
      <c r="G36" s="165">
        <f>IF(F36="Specific Gravity",E36*8.34,IF(F36="Lbs/Gallon",E36,0))</f>
        <v>11.675999999999998</v>
      </c>
      <c r="H36" s="98" t="s">
        <v>576</v>
      </c>
      <c r="I36" s="92">
        <v>1</v>
      </c>
      <c r="J36" s="117">
        <v>1.2</v>
      </c>
      <c r="K36" s="99" t="s">
        <v>139</v>
      </c>
      <c r="L36" s="133">
        <f>IF(K36="Specific Gravity",J36*8.34,IF(K36="Lbs/Gallon",J36,0))</f>
        <v>10.007999999999999</v>
      </c>
      <c r="M36" s="125" t="s">
        <v>584</v>
      </c>
      <c r="N36" s="119" t="str">
        <f>IF(ISBLANK(B36)," ",CONCATENATE(A36,"  ",B36," (",C36," ",H36,") ",M36))</f>
        <v>Belzona Inc  5811 Immersion Grade (0305/1421 0405/1422) Beige or Black</v>
      </c>
      <c r="O36" s="83">
        <v>5047</v>
      </c>
      <c r="P36" s="83">
        <v>67</v>
      </c>
      <c r="Q36" s="83" t="s">
        <v>30</v>
      </c>
      <c r="R36" s="93">
        <f>IF($Q36="lb/gal",($P36*120),$P36)</f>
        <v>67</v>
      </c>
      <c r="S36" s="109">
        <f>IF(ISBLANK(E36),0,(((D36*G36)+(I36*L36))/(D36+I36)))</f>
        <v>11.258999999999997</v>
      </c>
      <c r="T36" s="94" t="s">
        <v>17</v>
      </c>
      <c r="U36" s="132">
        <f>IF(ISBLANK(P36)," ",VLOOKUP($T36,'Marine Coating Limits'!$B$3:$C$36,2,FALSE))</f>
        <v>340</v>
      </c>
    </row>
    <row r="37" spans="1:22" ht="15.75" customHeight="1">
      <c r="A37" s="92" t="s">
        <v>3</v>
      </c>
      <c r="B37" s="122" t="s">
        <v>265</v>
      </c>
      <c r="C37" s="98" t="s">
        <v>266</v>
      </c>
      <c r="D37" s="92">
        <v>1</v>
      </c>
      <c r="E37" s="117">
        <v>1.56</v>
      </c>
      <c r="F37" s="99" t="s">
        <v>139</v>
      </c>
      <c r="G37" s="165">
        <f>IF(F37="Specific Gravity",E37*8.34,IF(F37="Lbs/Gallon",E37,0))</f>
        <v>13.010400000000001</v>
      </c>
      <c r="H37" s="98" t="s">
        <v>439</v>
      </c>
      <c r="I37" s="92">
        <v>1</v>
      </c>
      <c r="J37" s="117">
        <v>1.44</v>
      </c>
      <c r="K37" s="99" t="s">
        <v>139</v>
      </c>
      <c r="L37" s="133">
        <f>IF(K37="Specific Gravity",J37*8.34,IF(K37="Lbs/Gallon",J37,0))</f>
        <v>12.009599999999999</v>
      </c>
      <c r="M37" s="125" t="s">
        <v>486</v>
      </c>
      <c r="N37" s="119" t="str">
        <f>IF(ISBLANK(B37)," ",CONCATENATE(A37,"  ",B37," (",C37," ",H37,") ",M37))</f>
        <v>Carboline  CARBOGUARD 825 (PLMSDS 104FAINL PLMSDS 104FB1NL) High Build Epoxy Primer</v>
      </c>
      <c r="O37" s="83">
        <v>303</v>
      </c>
      <c r="P37" s="83">
        <v>268</v>
      </c>
      <c r="Q37" s="83" t="s">
        <v>30</v>
      </c>
      <c r="R37" s="93">
        <f>IF($Q37="lb/gal",($P37*120),$P37)</f>
        <v>268</v>
      </c>
      <c r="S37" s="109">
        <f>IF(ISBLANK(E37),0,(((D37*G37)+(I37*L37))/(D37+I37)))</f>
        <v>12.51</v>
      </c>
      <c r="T37" s="94" t="s">
        <v>17</v>
      </c>
      <c r="U37" s="132">
        <f>IF(ISBLANK(P37)," ",VLOOKUP($T37,'Marine Coating Limits'!$B$3:$C$36,2,FALSE))</f>
        <v>340</v>
      </c>
    </row>
    <row r="38" spans="1:22" ht="15.75" customHeight="1">
      <c r="A38" s="92" t="s">
        <v>831</v>
      </c>
      <c r="B38" s="122" t="s">
        <v>833</v>
      </c>
      <c r="C38" s="98" t="s">
        <v>834</v>
      </c>
      <c r="D38" s="92">
        <v>1</v>
      </c>
      <c r="E38" s="92">
        <v>0</v>
      </c>
      <c r="F38" s="99" t="s">
        <v>139</v>
      </c>
      <c r="G38" s="165">
        <f>IF(F38="Specific Gravity",E38*8.34,IF(F38="Lbs/Gallon",E38,0))</f>
        <v>0</v>
      </c>
      <c r="H38" s="98"/>
      <c r="I38" s="92"/>
      <c r="J38" s="117"/>
      <c r="K38" s="99" t="s">
        <v>139</v>
      </c>
      <c r="L38" s="133">
        <f>IF(K38="Specific Gravity",J38*8.34,IF(K38="Lbs/Gallon",J38,0))</f>
        <v>0</v>
      </c>
      <c r="M38" s="119" t="s">
        <v>477</v>
      </c>
      <c r="N38" s="119" t="str">
        <f>IF(ISBLANK(B38)," ",CONCATENATE(A38,"  ",B38," (",C38," ",H38,") ",M38))</f>
        <v>Caribbean Paint Co  Plioline Combo Red Oxide Primer (1820 ) Red</v>
      </c>
      <c r="O38" s="93">
        <v>5152</v>
      </c>
      <c r="P38" s="93">
        <v>301</v>
      </c>
      <c r="Q38" s="83" t="s">
        <v>30</v>
      </c>
      <c r="R38" s="93">
        <f>IF($Q38="lb/gal",($P38*120),$P38)</f>
        <v>301</v>
      </c>
      <c r="S38" s="109">
        <f>IF(ISBLANK(E38),0,(((D38*G38)+(I38*L38))/(D38+I38)))</f>
        <v>0</v>
      </c>
      <c r="T38" s="94" t="s">
        <v>17</v>
      </c>
      <c r="U38" s="132">
        <f>IF(ISBLANK(P38)," ",VLOOKUP($T38,'Marine Coating Limits'!$B$3:$C$36,2,FALSE))</f>
        <v>340</v>
      </c>
    </row>
    <row r="39" spans="1:22" ht="15.75" customHeight="1">
      <c r="A39" s="169" t="s">
        <v>760</v>
      </c>
      <c r="B39" s="86" t="s">
        <v>771</v>
      </c>
      <c r="C39" s="88" t="s">
        <v>773</v>
      </c>
      <c r="D39" s="169">
        <v>1</v>
      </c>
      <c r="E39" s="169">
        <v>1.01</v>
      </c>
      <c r="F39" s="89" t="s">
        <v>139</v>
      </c>
      <c r="G39" s="144">
        <f>IF(F39="Specific Gravity",E39*8.34,IF(F39="Lbs/Gallon",E39,0))</f>
        <v>8.4233999999999991</v>
      </c>
      <c r="H39" s="88"/>
      <c r="I39" s="169"/>
      <c r="J39" s="169"/>
      <c r="K39" s="89" t="s">
        <v>139</v>
      </c>
      <c r="L39" s="112">
        <f>IF(K39="Specific Gravity",J39*8.34,IF(K39="Lbs/Gallon",J39,0))</f>
        <v>0</v>
      </c>
      <c r="M39" s="169" t="s">
        <v>800</v>
      </c>
      <c r="N39" s="119" t="str">
        <f>IF(ISBLANK(B39)," ",CONCATENATE(A39,"  ",B39," (",C39," ",H39,") ",M39))</f>
        <v>Davis Paint Company  Exterior Alkyd Enamel (158882 ) Yellow 13538</v>
      </c>
      <c r="O39" s="83">
        <v>5120</v>
      </c>
      <c r="P39" s="83">
        <v>377</v>
      </c>
      <c r="Q39" s="83" t="s">
        <v>30</v>
      </c>
      <c r="R39" s="93">
        <f>IF($Q39="lb/gal",($P39*120),$P39)</f>
        <v>377</v>
      </c>
      <c r="S39" s="109">
        <f>IF(ISBLANK(E39),0,(((D39*G39)+(I39*L39))/(D39+I39)))</f>
        <v>8.4233999999999991</v>
      </c>
      <c r="T39" s="94" t="s">
        <v>117</v>
      </c>
      <c r="U39" s="132">
        <f>IF(ISBLANK(P39)," ",VLOOKUP($T39,'Marine Coating Limits'!$B$3:$C$36,2,FALSE))</f>
        <v>420</v>
      </c>
    </row>
    <row r="40" spans="1:22" ht="15.75" customHeight="1">
      <c r="A40" s="169" t="s">
        <v>760</v>
      </c>
      <c r="B40" s="86" t="s">
        <v>771</v>
      </c>
      <c r="C40" s="88" t="s">
        <v>772</v>
      </c>
      <c r="D40" s="169">
        <v>1</v>
      </c>
      <c r="E40" s="169">
        <v>1.08</v>
      </c>
      <c r="F40" s="89" t="s">
        <v>139</v>
      </c>
      <c r="G40" s="144">
        <f>IF(F40="Specific Gravity",E40*8.34,IF(F40="Lbs/Gallon",E40,0))</f>
        <v>9.007200000000001</v>
      </c>
      <c r="H40" s="88"/>
      <c r="I40" s="169"/>
      <c r="J40" s="169"/>
      <c r="K40" s="89" t="s">
        <v>139</v>
      </c>
      <c r="L40" s="112">
        <f>IF(K40="Specific Gravity",J40*8.34,IF(K40="Lbs/Gallon",J40,0))</f>
        <v>0</v>
      </c>
      <c r="M40" s="169" t="s">
        <v>799</v>
      </c>
      <c r="N40" s="119" t="str">
        <f>IF(ISBLANK(B40)," ",CONCATENATE(A40,"  ",B40," (",C40," ",H40,") ",M40))</f>
        <v>Davis Paint Company  Exterior Alkyd Enamel (453743 ) Gold 17403</v>
      </c>
      <c r="O40" s="83">
        <v>5119</v>
      </c>
      <c r="P40" s="83">
        <v>378</v>
      </c>
      <c r="Q40" s="83" t="s">
        <v>30</v>
      </c>
      <c r="R40" s="93">
        <f>IF($Q40="lb/gal",($P40*120),$P40)</f>
        <v>378</v>
      </c>
      <c r="S40" s="109">
        <f>IF(ISBLANK(E40),0,(((D40*G40)+(I40*L40))/(D40+I40)))</f>
        <v>9.007200000000001</v>
      </c>
      <c r="T40" s="94" t="s">
        <v>117</v>
      </c>
      <c r="U40" s="132">
        <f>IF(ISBLANK(P40)," ",VLOOKUP($T40,'Marine Coating Limits'!$B$3:$C$36,2,FALSE))</f>
        <v>420</v>
      </c>
    </row>
    <row r="41" spans="1:22" ht="15.75" customHeight="1">
      <c r="A41" s="92" t="s">
        <v>6</v>
      </c>
      <c r="B41" s="122" t="s">
        <v>267</v>
      </c>
      <c r="C41" s="98" t="s">
        <v>268</v>
      </c>
      <c r="D41" s="92">
        <v>4</v>
      </c>
      <c r="E41" s="117">
        <v>1.4339999999999999</v>
      </c>
      <c r="F41" s="99" t="s">
        <v>139</v>
      </c>
      <c r="G41" s="165">
        <f>IF(F41="Specific Gravity",E41*8.34,IF(F41="Lbs/Gallon",E41,0))</f>
        <v>11.95956</v>
      </c>
      <c r="H41" s="98" t="s">
        <v>440</v>
      </c>
      <c r="I41" s="92">
        <v>1</v>
      </c>
      <c r="J41" s="117">
        <v>1.0880000000000001</v>
      </c>
      <c r="K41" s="99" t="s">
        <v>139</v>
      </c>
      <c r="L41" s="133">
        <f>IF(K41="Specific Gravity",J41*8.34,IF(K41="Lbs/Gallon",J41,0))</f>
        <v>9.0739200000000011</v>
      </c>
      <c r="M41" s="125" t="s">
        <v>487</v>
      </c>
      <c r="N41" s="119" t="str">
        <f>IF(ISBLANK(B41)," ",CONCATENATE(A41,"  ",B41," (",C41," ",H41,") ",M41))</f>
        <v>Devoe Coatings  DEVCHEM (253B2750 253C0980) Tank Gray</v>
      </c>
      <c r="O41" s="83">
        <v>122</v>
      </c>
      <c r="P41" s="83">
        <v>213</v>
      </c>
      <c r="Q41" s="83" t="s">
        <v>30</v>
      </c>
      <c r="R41" s="93">
        <f>IF($Q41="lb/gal",($P41*120),$P41)</f>
        <v>213</v>
      </c>
      <c r="S41" s="109">
        <f>IF(ISBLANK(E41),0,(((D41*G41)+(I41*L41))/(D41+I41)))</f>
        <v>11.382432</v>
      </c>
      <c r="T41" s="94" t="s">
        <v>17</v>
      </c>
      <c r="U41" s="132">
        <f>IF(ISBLANK(P41)," ",VLOOKUP($T41,'Marine Coating Limits'!$B$3:$C$36,2,FALSE))</f>
        <v>340</v>
      </c>
    </row>
    <row r="42" spans="1:22" ht="15.75" customHeight="1">
      <c r="A42" s="92" t="s">
        <v>6</v>
      </c>
      <c r="B42" s="122" t="s">
        <v>267</v>
      </c>
      <c r="C42" s="98" t="s">
        <v>269</v>
      </c>
      <c r="D42" s="92">
        <v>4</v>
      </c>
      <c r="E42" s="117">
        <v>1.4359999999999999</v>
      </c>
      <c r="F42" s="99" t="s">
        <v>139</v>
      </c>
      <c r="G42" s="165">
        <f>IF(F42="Specific Gravity",E42*8.34,IF(F42="Lbs/Gallon",E42,0))</f>
        <v>11.976239999999999</v>
      </c>
      <c r="H42" s="98" t="s">
        <v>440</v>
      </c>
      <c r="I42" s="92">
        <v>1</v>
      </c>
      <c r="J42" s="117">
        <v>1.0880000000000001</v>
      </c>
      <c r="K42" s="99" t="s">
        <v>139</v>
      </c>
      <c r="L42" s="133">
        <f>IF(K42="Specific Gravity",J42*8.34,IF(K42="Lbs/Gallon",J42,0))</f>
        <v>9.0739200000000011</v>
      </c>
      <c r="M42" s="125" t="s">
        <v>488</v>
      </c>
      <c r="N42" s="119" t="str">
        <f>IF(ISBLANK(B42)," ",CONCATENATE(A42,"  ",B42," (",C42," ",H42,") ",M42))</f>
        <v>Devoe Coatings  DEVCHEM (253B3750 253C0980) Off-White</v>
      </c>
      <c r="O42" s="83">
        <v>123</v>
      </c>
      <c r="P42" s="83">
        <v>213</v>
      </c>
      <c r="Q42" s="83" t="s">
        <v>30</v>
      </c>
      <c r="R42" s="93">
        <f>IF($Q42="lb/gal",($P42*120),$P42)</f>
        <v>213</v>
      </c>
      <c r="S42" s="109">
        <f>IF(ISBLANK(E42),0,(((D42*G42)+(I42*L42))/(D42+I42)))</f>
        <v>11.395776</v>
      </c>
      <c r="T42" s="94" t="s">
        <v>17</v>
      </c>
      <c r="U42" s="132">
        <f>IF(ISBLANK(P42)," ",VLOOKUP($T42,'Marine Coating Limits'!$B$3:$C$36,2,FALSE))</f>
        <v>340</v>
      </c>
    </row>
    <row r="43" spans="1:22" ht="15.75" customHeight="1">
      <c r="A43" s="169" t="s">
        <v>758</v>
      </c>
      <c r="B43" s="86" t="s">
        <v>789</v>
      </c>
      <c r="C43" s="88" t="s">
        <v>790</v>
      </c>
      <c r="D43" s="169">
        <v>1</v>
      </c>
      <c r="E43" s="169">
        <v>1.2070000000000001</v>
      </c>
      <c r="F43" s="89" t="s">
        <v>139</v>
      </c>
      <c r="G43" s="144">
        <f>IF(F43="Specific Gravity",E43*8.34,IF(F43="Lbs/Gallon",E43,0))</f>
        <v>10.066380000000001</v>
      </c>
      <c r="H43" s="88"/>
      <c r="I43" s="169"/>
      <c r="J43" s="169"/>
      <c r="K43" s="89" t="s">
        <v>139</v>
      </c>
      <c r="L43" s="112">
        <f>IF(K43="Specific Gravity",J43*8.34,IF(K43="Lbs/Gallon",J43,0))</f>
        <v>0</v>
      </c>
      <c r="M43" s="169" t="s">
        <v>803</v>
      </c>
      <c r="N43" s="119" t="str">
        <f>IF(ISBLANK(B43)," ",CONCATENATE(A43,"  ",B43," (",C43," ",H43,") ",M43))</f>
        <v>Durant Performance Coatings  DUR-A-PLEX (Ultra 900 ) All Colors</v>
      </c>
      <c r="O43" s="83">
        <v>5136</v>
      </c>
      <c r="P43" s="83">
        <v>340</v>
      </c>
      <c r="Q43" s="83" t="s">
        <v>30</v>
      </c>
      <c r="R43" s="93">
        <f>IF($Q43="lb/gal",($P43*120),$P43)</f>
        <v>340</v>
      </c>
      <c r="S43" s="109">
        <f>IF(ISBLANK(E43),0,(((D43*G43)+(I43*L43))/(D43+I43)))</f>
        <v>10.066380000000001</v>
      </c>
      <c r="T43" s="94" t="s">
        <v>17</v>
      </c>
      <c r="U43" s="132">
        <f>IF(ISBLANK(P43)," ",VLOOKUP($T43,'Marine Coating Limits'!$B$3:$C$36,2,FALSE))</f>
        <v>340</v>
      </c>
    </row>
    <row r="44" spans="1:22" ht="15.75" customHeight="1">
      <c r="A44" s="92" t="s">
        <v>8</v>
      </c>
      <c r="B44" s="122" t="s">
        <v>270</v>
      </c>
      <c r="C44" s="98" t="s">
        <v>271</v>
      </c>
      <c r="D44" s="92">
        <v>4</v>
      </c>
      <c r="E44" s="117">
        <v>1.43</v>
      </c>
      <c r="F44" s="99" t="s">
        <v>139</v>
      </c>
      <c r="G44" s="165">
        <f>IF(F44="Specific Gravity",E44*8.34,IF(F44="Lbs/Gallon",E44,0))</f>
        <v>11.9262</v>
      </c>
      <c r="H44" s="98" t="s">
        <v>441</v>
      </c>
      <c r="I44" s="92">
        <v>1</v>
      </c>
      <c r="J44" s="117">
        <v>0.86</v>
      </c>
      <c r="K44" s="99" t="s">
        <v>139</v>
      </c>
      <c r="L44" s="133">
        <f>IF(K44="Specific Gravity",J44*8.34,IF(K44="Lbs/Gallon",J44,0))</f>
        <v>7.1723999999999997</v>
      </c>
      <c r="M44" s="125" t="s">
        <v>489</v>
      </c>
      <c r="N44" s="119" t="str">
        <f>IF(ISBLANK(B44)," ",CONCATENATE(A44,"  ",B44," (",C44," ",H44,") ",M44))</f>
        <v>Euronavy  EURO-Basic 301K (N02MILK63 N02CA301K) Red 20109</v>
      </c>
      <c r="O44" s="83">
        <v>5027</v>
      </c>
      <c r="P44" s="83">
        <v>150</v>
      </c>
      <c r="Q44" s="83" t="s">
        <v>30</v>
      </c>
      <c r="R44" s="93">
        <f>IF($Q44="lb/gal",($P44*120),$P44)</f>
        <v>150</v>
      </c>
      <c r="S44" s="109">
        <f>IF(ISBLANK(E44),0,(((D44*G44)+(I44*L44))/(D44+I44)))</f>
        <v>10.975440000000001</v>
      </c>
      <c r="T44" s="94" t="s">
        <v>17</v>
      </c>
      <c r="U44" s="132">
        <f>IF(ISBLANK(P44)," ",VLOOKUP($T44,'Marine Coating Limits'!$B$3:$C$36,2,FALSE))</f>
        <v>340</v>
      </c>
    </row>
    <row r="45" spans="1:22" ht="15.75" customHeight="1">
      <c r="A45" s="92" t="s">
        <v>8</v>
      </c>
      <c r="B45" s="122" t="s">
        <v>270</v>
      </c>
      <c r="C45" s="98" t="s">
        <v>272</v>
      </c>
      <c r="D45" s="92">
        <v>4</v>
      </c>
      <c r="E45" s="117">
        <v>1.42</v>
      </c>
      <c r="F45" s="99" t="s">
        <v>139</v>
      </c>
      <c r="G45" s="165">
        <f>IF(F45="Specific Gravity",E45*8.34,IF(F45="Lbs/Gallon",E45,0))</f>
        <v>11.842799999999999</v>
      </c>
      <c r="H45" s="98" t="s">
        <v>441</v>
      </c>
      <c r="I45" s="92">
        <v>1</v>
      </c>
      <c r="J45" s="117">
        <v>0.86</v>
      </c>
      <c r="K45" s="99" t="s">
        <v>139</v>
      </c>
      <c r="L45" s="133">
        <f>IF(K45="Specific Gravity",J45*8.34,IF(K45="Lbs/Gallon",J45,0))</f>
        <v>7.1723999999999997</v>
      </c>
      <c r="M45" s="125" t="s">
        <v>490</v>
      </c>
      <c r="N45" s="119" t="str">
        <f>IF(ISBLANK(B45)," ",CONCATENATE(A45,"  ",B45," (",C45," ",H45,") ",M45))</f>
        <v>Euronavy  EURO-Basic 301K (N02MILK83 N02CA301K) Green 24272</v>
      </c>
      <c r="O45" s="139">
        <v>5028</v>
      </c>
      <c r="P45" s="139">
        <v>150</v>
      </c>
      <c r="Q45" s="139" t="s">
        <v>30</v>
      </c>
      <c r="R45" s="93">
        <f>IF($Q45="lb/gal",($P45*120),$P45)</f>
        <v>150</v>
      </c>
      <c r="S45" s="109">
        <f>IF(ISBLANK(E45),0,(((D45*G45)+(I45*L45))/(D45+I45)))</f>
        <v>10.908719999999999</v>
      </c>
      <c r="T45" s="94" t="s">
        <v>17</v>
      </c>
      <c r="U45" s="132">
        <f>IF(ISBLANK(P45)," ",VLOOKUP($T45,'Marine Coating Limits'!$B$3:$C$36,2,FALSE))</f>
        <v>340</v>
      </c>
    </row>
    <row r="46" spans="1:22" ht="15.75" customHeight="1">
      <c r="A46" s="92" t="s">
        <v>8</v>
      </c>
      <c r="B46" s="122" t="s">
        <v>273</v>
      </c>
      <c r="C46" s="98" t="s">
        <v>274</v>
      </c>
      <c r="D46" s="92">
        <v>4</v>
      </c>
      <c r="E46" s="117">
        <v>1.5</v>
      </c>
      <c r="F46" s="99" t="s">
        <v>139</v>
      </c>
      <c r="G46" s="165">
        <f>IF(F46="Specific Gravity",E46*8.34,IF(F46="Lbs/Gallon",E46,0))</f>
        <v>12.51</v>
      </c>
      <c r="H46" s="98" t="s">
        <v>442</v>
      </c>
      <c r="I46" s="92">
        <v>1</v>
      </c>
      <c r="J46" s="117">
        <v>0.95</v>
      </c>
      <c r="K46" s="99" t="s">
        <v>139</v>
      </c>
      <c r="L46" s="133">
        <f>IF(K46="Specific Gravity",J46*8.34,IF(K46="Lbs/Gallon",J46,0))</f>
        <v>7.9229999999999992</v>
      </c>
      <c r="M46" s="125" t="s">
        <v>491</v>
      </c>
      <c r="N46" s="119" t="str">
        <f>IF(ISBLANK(B46)," ",CONCATENATE(A46,"  ",B46," (",C46," ",H46,") ",M46))</f>
        <v>Euronavy  EURO-Basic 301S (NO2MILS04 N02CA301S) White 27886</v>
      </c>
      <c r="O46" s="141">
        <v>5029</v>
      </c>
      <c r="P46" s="141">
        <v>150</v>
      </c>
      <c r="Q46" s="141" t="s">
        <v>30</v>
      </c>
      <c r="R46" s="93">
        <f>IF($Q46="lb/gal",($P46*120),$P46)</f>
        <v>150</v>
      </c>
      <c r="S46" s="109">
        <f>IF(ISBLANK(E46),0,(((D46*G46)+(I46*L46))/(D46+I46)))</f>
        <v>11.592600000000001</v>
      </c>
      <c r="T46" s="94" t="s">
        <v>17</v>
      </c>
      <c r="U46" s="132">
        <f>IF(ISBLANK(P46)," ",VLOOKUP($T46,'Marine Coating Limits'!$B$3:$C$36,2,FALSE))</f>
        <v>340</v>
      </c>
    </row>
    <row r="47" spans="1:22" ht="15.75" customHeight="1">
      <c r="A47" s="92" t="s">
        <v>8</v>
      </c>
      <c r="B47" s="122" t="s">
        <v>275</v>
      </c>
      <c r="C47" s="98" t="s">
        <v>276</v>
      </c>
      <c r="D47" s="92">
        <v>4</v>
      </c>
      <c r="E47" s="117">
        <v>1.48</v>
      </c>
      <c r="F47" s="99" t="s">
        <v>139</v>
      </c>
      <c r="G47" s="165">
        <f>IF(F47="Specific Gravity",E47*8.34,IF(F47="Lbs/Gallon",E47,0))</f>
        <v>12.3432</v>
      </c>
      <c r="H47" s="98" t="s">
        <v>441</v>
      </c>
      <c r="I47" s="92">
        <v>1</v>
      </c>
      <c r="J47" s="117">
        <v>0.86</v>
      </c>
      <c r="K47" s="99" t="s">
        <v>139</v>
      </c>
      <c r="L47" s="133">
        <f>IF(K47="Specific Gravity",J47*8.34,IF(K47="Lbs/Gallon",J47,0))</f>
        <v>7.1723999999999997</v>
      </c>
      <c r="M47" s="125" t="s">
        <v>492</v>
      </c>
      <c r="N47" s="119" t="str">
        <f>IF(ISBLANK(B47)," ",CONCATENATE(A47,"  ",B47," (",C47," ",H47,") ",M47))</f>
        <v>Euronavy  EURO-Basic ES301K (N02MILK05 N02CA301K) Light Gray 26622</v>
      </c>
      <c r="O47" s="83">
        <v>317</v>
      </c>
      <c r="P47" s="83">
        <v>150</v>
      </c>
      <c r="Q47" s="83" t="s">
        <v>30</v>
      </c>
      <c r="R47" s="93">
        <f>IF($Q47="lb/gal",($P47*120),$P47)</f>
        <v>150</v>
      </c>
      <c r="S47" s="109">
        <f>IF(ISBLANK(E47),0,(((D47*G47)+(I47*L47))/(D47+I47)))</f>
        <v>11.30904</v>
      </c>
      <c r="T47" s="94" t="s">
        <v>17</v>
      </c>
      <c r="U47" s="132">
        <f>IF(ISBLANK(P47)," ",VLOOKUP($T47,'Marine Coating Limits'!$B$3:$C$36,2,FALSE))</f>
        <v>340</v>
      </c>
      <c r="V47" s="140"/>
    </row>
    <row r="48" spans="1:22" ht="15.75" customHeight="1">
      <c r="A48" s="92" t="s">
        <v>8</v>
      </c>
      <c r="B48" s="122" t="s">
        <v>275</v>
      </c>
      <c r="C48" s="98" t="s">
        <v>277</v>
      </c>
      <c r="D48" s="92">
        <v>4</v>
      </c>
      <c r="E48" s="117">
        <v>1.48</v>
      </c>
      <c r="F48" s="99" t="s">
        <v>139</v>
      </c>
      <c r="G48" s="165">
        <f>IF(F48="Specific Gravity",E48*8.34,IF(F48="Lbs/Gallon",E48,0))</f>
        <v>12.3432</v>
      </c>
      <c r="H48" s="98" t="s">
        <v>441</v>
      </c>
      <c r="I48" s="92">
        <v>1</v>
      </c>
      <c r="J48" s="117">
        <v>0.86</v>
      </c>
      <c r="K48" s="99" t="s">
        <v>139</v>
      </c>
      <c r="L48" s="133">
        <f>IF(K48="Specific Gravity",J48*8.34,IF(K48="Lbs/Gallon",J48,0))</f>
        <v>7.1723999999999997</v>
      </c>
      <c r="M48" s="125" t="s">
        <v>493</v>
      </c>
      <c r="N48" s="119" t="str">
        <f>IF(ISBLANK(B48)," ",CONCATENATE(A48,"  ",B48," (",C48," ",H48,") ",M48))</f>
        <v>Euronavy  EURO-Basic ES301K (N02MILK12 N02CA301K) Haze Grey 26270</v>
      </c>
      <c r="O48" s="83">
        <v>340</v>
      </c>
      <c r="P48" s="83">
        <v>150</v>
      </c>
      <c r="Q48" s="83" t="s">
        <v>30</v>
      </c>
      <c r="R48" s="93">
        <f>IF($Q48="lb/gal",($P48*120),$P48)</f>
        <v>150</v>
      </c>
      <c r="S48" s="109">
        <f>IF(ISBLANK(E48),0,(((D48*G48)+(I48*L48))/(D48+I48)))</f>
        <v>11.30904</v>
      </c>
      <c r="T48" s="94" t="s">
        <v>17</v>
      </c>
      <c r="U48" s="132">
        <f>IF(ISBLANK(P48)," ",VLOOKUP($T48,'Marine Coating Limits'!$B$3:$C$36,2,FALSE))</f>
        <v>340</v>
      </c>
      <c r="V48" s="140"/>
    </row>
    <row r="49" spans="1:22" ht="15.75" customHeight="1">
      <c r="A49" s="92" t="s">
        <v>8</v>
      </c>
      <c r="B49" s="122" t="s">
        <v>278</v>
      </c>
      <c r="C49" s="98" t="s">
        <v>279</v>
      </c>
      <c r="D49" s="92">
        <v>4</v>
      </c>
      <c r="E49" s="117">
        <v>1.48</v>
      </c>
      <c r="F49" s="99" t="s">
        <v>139</v>
      </c>
      <c r="G49" s="165">
        <f>IF(F49="Specific Gravity",E49*8.34,IF(F49="Lbs/Gallon",E49,0))</f>
        <v>12.3432</v>
      </c>
      <c r="H49" s="98" t="s">
        <v>442</v>
      </c>
      <c r="I49" s="92">
        <v>1</v>
      </c>
      <c r="J49" s="117">
        <v>0.95</v>
      </c>
      <c r="K49" s="99" t="s">
        <v>139</v>
      </c>
      <c r="L49" s="133">
        <f>IF(K49="Specific Gravity",J49*8.34,IF(K49="Lbs/Gallon",J49,0))</f>
        <v>7.9229999999999992</v>
      </c>
      <c r="M49" s="125" t="s">
        <v>492</v>
      </c>
      <c r="N49" s="119" t="str">
        <f>IF(ISBLANK(B49)," ",CONCATENATE(A49,"  ",B49," (",C49," ",H49,") ",M49))</f>
        <v>Euronavy  EURO-Basic ES301S (N02MILS05 N02CA301S) Light Gray 26622</v>
      </c>
      <c r="O49" s="169">
        <v>342</v>
      </c>
      <c r="P49" s="169">
        <v>150</v>
      </c>
      <c r="Q49" s="141" t="s">
        <v>30</v>
      </c>
      <c r="R49" s="93">
        <f>IF($Q49="lb/gal",($P49*120),$P49)</f>
        <v>150</v>
      </c>
      <c r="S49" s="109">
        <f>IF(ISBLANK(E49),0,(((D49*G49)+(I49*L49))/(D49+I49)))</f>
        <v>11.459160000000001</v>
      </c>
      <c r="T49" s="94" t="s">
        <v>17</v>
      </c>
      <c r="U49" s="132">
        <f>IF(ISBLANK(P49)," ",VLOOKUP($T49,'Marine Coating Limits'!$B$3:$C$36,2,FALSE))</f>
        <v>340</v>
      </c>
      <c r="V49" s="140"/>
    </row>
    <row r="50" spans="1:22" ht="15.75" customHeight="1">
      <c r="A50" s="92" t="s">
        <v>8</v>
      </c>
      <c r="B50" s="122" t="s">
        <v>280</v>
      </c>
      <c r="C50" s="98" t="s">
        <v>281</v>
      </c>
      <c r="D50" s="92">
        <v>4</v>
      </c>
      <c r="E50" s="117">
        <v>1.49</v>
      </c>
      <c r="F50" s="99" t="s">
        <v>139</v>
      </c>
      <c r="G50" s="165">
        <f>IF(F50="Specific Gravity",E50*8.34,IF(F50="Lbs/Gallon",E50,0))</f>
        <v>12.426600000000001</v>
      </c>
      <c r="H50" s="98" t="s">
        <v>442</v>
      </c>
      <c r="I50" s="92">
        <v>1</v>
      </c>
      <c r="J50" s="117">
        <v>0.95</v>
      </c>
      <c r="K50" s="99" t="s">
        <v>139</v>
      </c>
      <c r="L50" s="133">
        <f>IF(K50="Specific Gravity",J50*8.34,IF(K50="Lbs/Gallon",J50,0))</f>
        <v>7.9229999999999992</v>
      </c>
      <c r="M50" s="125" t="s">
        <v>489</v>
      </c>
      <c r="N50" s="119" t="str">
        <f>IF(ISBLANK(B50)," ",CONCATENATE(A50,"  ",B50," (",C50," ",H50,") ",M50))</f>
        <v>Euronavy  EURO-basic ES301S (N02MILS63 N02CA301S) Red 20109</v>
      </c>
      <c r="O50" s="83">
        <v>343</v>
      </c>
      <c r="P50" s="83">
        <v>150</v>
      </c>
      <c r="Q50" s="83" t="s">
        <v>30</v>
      </c>
      <c r="R50" s="93">
        <f>IF($Q50="lb/gal",($P50*120),$P50)</f>
        <v>150</v>
      </c>
      <c r="S50" s="109">
        <f>IF(ISBLANK(E50),0,(((D50*G50)+(I50*L50))/(D50+I50)))</f>
        <v>11.525880000000001</v>
      </c>
      <c r="T50" s="94" t="s">
        <v>17</v>
      </c>
      <c r="U50" s="132">
        <f>IF(ISBLANK(P50)," ",VLOOKUP($T50,'Marine Coating Limits'!$B$3:$C$36,2,FALSE))</f>
        <v>340</v>
      </c>
      <c r="V50" s="140"/>
    </row>
    <row r="51" spans="1:22" ht="15.75" customHeight="1">
      <c r="A51" s="169" t="s">
        <v>759</v>
      </c>
      <c r="B51" s="86" t="s">
        <v>783</v>
      </c>
      <c r="C51" s="88" t="s">
        <v>784</v>
      </c>
      <c r="D51" s="169">
        <v>1</v>
      </c>
      <c r="E51" s="169">
        <v>1.3879999999999999</v>
      </c>
      <c r="F51" s="89" t="s">
        <v>139</v>
      </c>
      <c r="G51" s="144">
        <f>IF(F51="Specific Gravity",E51*8.34,IF(F51="Lbs/Gallon",E51,0))</f>
        <v>11.575919999999998</v>
      </c>
      <c r="H51" s="88"/>
      <c r="I51" s="169"/>
      <c r="J51" s="169"/>
      <c r="K51" s="89" t="s">
        <v>139</v>
      </c>
      <c r="L51" s="112">
        <f>IF(K51="Specific Gravity",J51*8.34,IF(K51="Lbs/Gallon",J51,0))</f>
        <v>0</v>
      </c>
      <c r="M51" s="169" t="s">
        <v>484</v>
      </c>
      <c r="N51" s="119" t="str">
        <f>IF(ISBLANK(B51)," ",CONCATENATE(A51,"  ",B51," (",C51," ",H51,") ",M51))</f>
        <v>Farwest Paint Manufacturing  Semi-Gloss Equipment Enamel (MIL-DTL-15090D) (6F266 ) Gray</v>
      </c>
      <c r="O51" s="83">
        <v>5131</v>
      </c>
      <c r="P51" s="83">
        <v>285</v>
      </c>
      <c r="Q51" s="83" t="s">
        <v>30</v>
      </c>
      <c r="R51" s="93">
        <f>IF($Q51="lb/gal",($P51*120),$P51)</f>
        <v>285</v>
      </c>
      <c r="S51" s="109">
        <f>IF(ISBLANK(E51),0,(((D51*G51)+(I51*L51))/(D51+I51)))</f>
        <v>11.575919999999998</v>
      </c>
      <c r="T51" s="94" t="s">
        <v>17</v>
      </c>
      <c r="U51" s="132">
        <f>IF(ISBLANK(P51)," ",VLOOKUP($T51,'Marine Coating Limits'!$B$3:$C$36,2,FALSE))</f>
        <v>340</v>
      </c>
    </row>
    <row r="52" spans="1:22" ht="15.75" customHeight="1">
      <c r="A52" s="92" t="s">
        <v>608</v>
      </c>
      <c r="B52" s="122" t="s">
        <v>609</v>
      </c>
      <c r="C52" s="98" t="s">
        <v>610</v>
      </c>
      <c r="D52" s="92">
        <v>1</v>
      </c>
      <c r="E52" s="117">
        <v>1.7</v>
      </c>
      <c r="F52" s="99" t="s">
        <v>139</v>
      </c>
      <c r="G52" s="165">
        <f>IF(F52="Specific Gravity",E52*8.34,IF(F52="Lbs/Gallon",E52,0))</f>
        <v>14.177999999999999</v>
      </c>
      <c r="H52" s="98"/>
      <c r="I52" s="92"/>
      <c r="J52" s="117"/>
      <c r="K52" s="99" t="s">
        <v>139</v>
      </c>
      <c r="L52" s="133">
        <f>IF(K52="Specific Gravity",J52*8.34,IF(K52="Lbs/Gallon",J52,0))</f>
        <v>0</v>
      </c>
      <c r="M52" s="125" t="s">
        <v>478</v>
      </c>
      <c r="N52" s="119" t="str">
        <f>IF(ISBLANK(B52)," ",CONCATENATE(A52,"  ",B52," (",C52," ",H52,") ",M52))</f>
        <v>Foster Products Corp  Foamseal Sealant (30-45N ) Grey</v>
      </c>
      <c r="O52" s="83">
        <v>5058</v>
      </c>
      <c r="P52" s="83">
        <v>87</v>
      </c>
      <c r="Q52" s="83" t="s">
        <v>30</v>
      </c>
      <c r="R52" s="93">
        <f>IF($Q52="lb/gal",($P52*120),$P52)</f>
        <v>87</v>
      </c>
      <c r="S52" s="109">
        <f>IF(ISBLANK(E52),0,(((D52*G52)+(I52*L52))/(D52+I52)))</f>
        <v>14.177999999999999</v>
      </c>
      <c r="T52" s="94" t="s">
        <v>17</v>
      </c>
      <c r="U52" s="132">
        <f>IF(ISBLANK(P52)," ",VLOOKUP($T52,'Marine Coating Limits'!$B$3:$C$36,2,FALSE))</f>
        <v>340</v>
      </c>
    </row>
    <row r="53" spans="1:22" ht="15.75" customHeight="1">
      <c r="A53" s="92" t="s">
        <v>14</v>
      </c>
      <c r="B53" s="122" t="s">
        <v>282</v>
      </c>
      <c r="C53" s="98" t="s">
        <v>283</v>
      </c>
      <c r="D53" s="92">
        <v>1</v>
      </c>
      <c r="E53" s="117">
        <v>1</v>
      </c>
      <c r="F53" s="99" t="s">
        <v>139</v>
      </c>
      <c r="G53" s="165">
        <f>IF(F53="Specific Gravity",E53*8.34,IF(F53="Lbs/Gallon",E53,0))</f>
        <v>8.34</v>
      </c>
      <c r="H53" s="98"/>
      <c r="I53" s="92"/>
      <c r="J53" s="117"/>
      <c r="K53" s="99" t="s">
        <v>139</v>
      </c>
      <c r="L53" s="133">
        <f>IF(K53="Specific Gravity",J53*8.34,IF(K53="Lbs/Gallon",J53,0))</f>
        <v>0</v>
      </c>
      <c r="M53" s="125" t="s">
        <v>224</v>
      </c>
      <c r="N53" s="119" t="str">
        <f>IF(ISBLANK(B53)," ",CONCATENATE(A53,"  ",B53," (",C53," ",H53,") ",M53))</f>
        <v>Hempel  Anti-Condens 617US (617US10000 ) White</v>
      </c>
      <c r="O53" s="83">
        <v>331</v>
      </c>
      <c r="P53" s="83">
        <v>20</v>
      </c>
      <c r="Q53" s="83" t="s">
        <v>30</v>
      </c>
      <c r="R53" s="93">
        <f>IF($Q53="lb/gal",($P53*120),$P53)</f>
        <v>20</v>
      </c>
      <c r="S53" s="109">
        <f>IF(ISBLANK(E53),0,(((D53*G53)+(I53*L53))/(D53+I53)))</f>
        <v>8.34</v>
      </c>
      <c r="T53" s="94" t="s">
        <v>17</v>
      </c>
      <c r="U53" s="132">
        <f>IF(ISBLANK(P53)," ",VLOOKUP($T53,'Marine Coating Limits'!$B$3:$C$36,2,FALSE))</f>
        <v>340</v>
      </c>
    </row>
    <row r="54" spans="1:22" ht="15.75" customHeight="1">
      <c r="A54" s="31" t="s">
        <v>14</v>
      </c>
      <c r="B54" s="86" t="s">
        <v>855</v>
      </c>
      <c r="C54" s="88" t="s">
        <v>856</v>
      </c>
      <c r="D54" s="169">
        <v>4</v>
      </c>
      <c r="E54" s="169">
        <v>1.49</v>
      </c>
      <c r="F54" s="89" t="s">
        <v>139</v>
      </c>
      <c r="G54" s="144">
        <f>IF(F54="Specific Gravity",E54*8.34,IF(F54="Lbs/Gallon",E54,0))</f>
        <v>12.426600000000001</v>
      </c>
      <c r="H54" s="88" t="s">
        <v>857</v>
      </c>
      <c r="I54" s="169">
        <v>1</v>
      </c>
      <c r="J54" s="169">
        <v>0.93</v>
      </c>
      <c r="K54" s="89" t="s">
        <v>139</v>
      </c>
      <c r="L54" s="112">
        <f>IF(K54="Specific Gravity",J54*8.34,IF(K54="Lbs/Gallon",J54,0))</f>
        <v>7.7562000000000006</v>
      </c>
      <c r="M54" s="169" t="s">
        <v>478</v>
      </c>
      <c r="N54" s="119" t="str">
        <f>IF(ISBLANK(B54)," ",CONCATENATE(A54,"  ",B54," (",C54," ",H54,") ",M54))</f>
        <v>Hempel  HEMPADUR 17630 BASE 17639 (1763912170 9733000000) Grey</v>
      </c>
      <c r="O54" s="83">
        <v>364</v>
      </c>
      <c r="P54" s="83">
        <v>310</v>
      </c>
      <c r="Q54" s="83" t="s">
        <v>30</v>
      </c>
      <c r="R54" s="93">
        <f>IF($Q54="lb/gal",($P54*120),$P54)</f>
        <v>310</v>
      </c>
      <c r="S54" s="109">
        <f>IF(ISBLANK(E54),0,(((D54*G54)+(I54*L54))/(D54+I54)))</f>
        <v>11.492520000000001</v>
      </c>
      <c r="T54" s="94" t="s">
        <v>17</v>
      </c>
      <c r="U54" s="132">
        <f>IF(ISBLANK(P54)," ",VLOOKUP($T54,'Marine Coating Limits'!$B$3:$C$36,2,FALSE))</f>
        <v>340</v>
      </c>
    </row>
    <row r="55" spans="1:22" ht="15.75" customHeight="1">
      <c r="A55" s="169" t="s">
        <v>14</v>
      </c>
      <c r="B55" s="86" t="s">
        <v>720</v>
      </c>
      <c r="C55" s="88" t="s">
        <v>721</v>
      </c>
      <c r="D55" s="169">
        <v>3</v>
      </c>
      <c r="E55" s="169">
        <v>1.56</v>
      </c>
      <c r="F55" s="89" t="s">
        <v>139</v>
      </c>
      <c r="G55" s="144">
        <f>IF(F55="Specific Gravity",E55*8.34,IF(F55="Lbs/Gallon",E55,0))</f>
        <v>13.010400000000001</v>
      </c>
      <c r="H55" s="88" t="s">
        <v>722</v>
      </c>
      <c r="I55" s="169">
        <v>1</v>
      </c>
      <c r="J55" s="169">
        <v>0.96799999999999997</v>
      </c>
      <c r="K55" s="89" t="s">
        <v>139</v>
      </c>
      <c r="L55" s="112">
        <f>IF(K55="Specific Gravity",J55*8.34,IF(K55="Lbs/Gallon",J55,0))</f>
        <v>8.0731199999999994</v>
      </c>
      <c r="M55" s="169" t="s">
        <v>478</v>
      </c>
      <c r="N55" s="119" t="str">
        <f>IF(ISBLANK(B55)," ",CONCATENATE(A55,"  ",B55," (",C55," ",H55,") ",M55))</f>
        <v>Hempel  HEMPADUR MASTIC45889 (45889 95884) Grey</v>
      </c>
      <c r="O55" s="168">
        <v>383</v>
      </c>
      <c r="P55" s="168">
        <v>168</v>
      </c>
      <c r="Q55" s="168" t="s">
        <v>30</v>
      </c>
      <c r="R55" s="93">
        <f>IF($Q55="lb/gal",($P55*120),$P55)</f>
        <v>168</v>
      </c>
      <c r="S55" s="109">
        <f>IF(ISBLANK(E55),0,(((D55*G55)+(I55*L55))/(D55+I55)))</f>
        <v>11.77608</v>
      </c>
      <c r="T55" s="94" t="s">
        <v>125</v>
      </c>
      <c r="U55" s="132">
        <f>IF(ISBLANK(P55)," ",VLOOKUP($T55,'Marine Coating Limits'!$B$3:$C$36,2,FALSE))</f>
        <v>280</v>
      </c>
    </row>
    <row r="56" spans="1:22" ht="15.75" customHeight="1">
      <c r="A56" s="31" t="s">
        <v>14</v>
      </c>
      <c r="B56" s="134" t="s">
        <v>670</v>
      </c>
      <c r="C56" s="135" t="s">
        <v>671</v>
      </c>
      <c r="D56" s="31">
        <v>2</v>
      </c>
      <c r="E56" s="31">
        <v>1.3</v>
      </c>
      <c r="F56" s="136" t="s">
        <v>139</v>
      </c>
      <c r="G56" s="165">
        <f>IF(F56="Specific Gravity",E56*8.34,IF(F56="Lbs/Gallon",E56,0))</f>
        <v>10.842000000000001</v>
      </c>
      <c r="H56" s="135" t="s">
        <v>672</v>
      </c>
      <c r="I56" s="31">
        <v>1</v>
      </c>
      <c r="J56" s="31">
        <v>0.878</v>
      </c>
      <c r="K56" s="136" t="s">
        <v>139</v>
      </c>
      <c r="L56" s="133">
        <f>IF(K56="Specific Gravity",J56*8.34,IF(K56="Lbs/Gallon",J56,0))</f>
        <v>7.3225199999999999</v>
      </c>
      <c r="M56" s="31" t="s">
        <v>478</v>
      </c>
      <c r="N56" s="119" t="str">
        <f>IF(ISBLANK(B56)," ",CONCATENATE(A56,"  ",B56," (",C56," ",H56,") ",M56))</f>
        <v>Hempel  Shop Primer ZS 15890 (ZS 15890 ZS 99751) Grey</v>
      </c>
      <c r="O56" s="31">
        <v>384</v>
      </c>
      <c r="P56" s="31">
        <v>552</v>
      </c>
      <c r="Q56" s="31" t="s">
        <v>30</v>
      </c>
      <c r="R56" s="93">
        <f>IF($Q56="lb/gal",($P56*120),$P56)</f>
        <v>552</v>
      </c>
      <c r="S56" s="109">
        <f>IF(ISBLANK(E56),0,(((D56*G56)+(I56*L56))/(D56+I56)))</f>
        <v>9.6688400000000012</v>
      </c>
      <c r="T56" s="31" t="s">
        <v>128</v>
      </c>
      <c r="U56" s="132">
        <f>IF(ISBLANK(P56)," ",VLOOKUP($T56,'Marine Coating Limits'!$B$3:$C$36,2,FALSE))</f>
        <v>650</v>
      </c>
    </row>
    <row r="57" spans="1:22" ht="15.75" customHeight="1">
      <c r="A57" s="92" t="s">
        <v>835</v>
      </c>
      <c r="B57" s="122" t="s">
        <v>316</v>
      </c>
      <c r="C57" s="98" t="s">
        <v>858</v>
      </c>
      <c r="D57" s="92">
        <v>4</v>
      </c>
      <c r="E57" s="92">
        <v>1.44</v>
      </c>
      <c r="F57" s="99" t="s">
        <v>139</v>
      </c>
      <c r="G57" s="165">
        <f>IF(F57="Specific Gravity",E57*8.34,IF(F57="Lbs/Gallon",E57,0))</f>
        <v>12.009599999999999</v>
      </c>
      <c r="H57" s="98" t="s">
        <v>449</v>
      </c>
      <c r="I57" s="92">
        <v>1</v>
      </c>
      <c r="J57" s="117">
        <v>0.89</v>
      </c>
      <c r="K57" s="99" t="s">
        <v>139</v>
      </c>
      <c r="L57" s="133">
        <f>IF(K57="Specific Gravity",J57*8.34,IF(K57="Lbs/Gallon",J57,0))</f>
        <v>7.4226000000000001</v>
      </c>
      <c r="M57" s="119" t="s">
        <v>484</v>
      </c>
      <c r="N57" s="119" t="str">
        <f>IF(ISBLANK(B57)," ",CONCATENATE(A57,"  ",B57," (",C57," ",H57,") ",M57))</f>
        <v>International Paint  INTERGARD 403 (KBA 404 KBA403) Gray</v>
      </c>
      <c r="O57" s="93">
        <v>365</v>
      </c>
      <c r="P57" s="93">
        <v>304</v>
      </c>
      <c r="Q57" s="83" t="s">
        <v>30</v>
      </c>
      <c r="R57" s="93">
        <f>IF($Q57="lb/gal",($P57*120),$P57)</f>
        <v>304</v>
      </c>
      <c r="S57" s="109">
        <f>IF(ISBLANK(E57),0,(((D57*G57)+(I57*L57))/(D57+I57)))</f>
        <v>11.0922</v>
      </c>
      <c r="T57" s="116" t="s">
        <v>17</v>
      </c>
      <c r="U57" s="132">
        <f>IF(ISBLANK(P57)," ",VLOOKUP($T57,'Marine Coating Limits'!$B$3:$C$36,2,FALSE))</f>
        <v>340</v>
      </c>
    </row>
    <row r="58" spans="1:22" ht="15.75" customHeight="1">
      <c r="A58" s="92" t="s">
        <v>835</v>
      </c>
      <c r="B58" s="122" t="s">
        <v>836</v>
      </c>
      <c r="C58" s="98" t="s">
        <v>837</v>
      </c>
      <c r="D58" s="92">
        <v>1</v>
      </c>
      <c r="E58" s="92">
        <v>1.3511</v>
      </c>
      <c r="F58" s="99" t="s">
        <v>139</v>
      </c>
      <c r="G58" s="165">
        <f>IF(F58="Specific Gravity",E58*8.34,IF(F58="Lbs/Gallon",E58,0))</f>
        <v>11.268174</v>
      </c>
      <c r="H58" s="98" t="s">
        <v>845</v>
      </c>
      <c r="I58" s="92">
        <v>1</v>
      </c>
      <c r="J58" s="117">
        <v>0.94269999999999998</v>
      </c>
      <c r="K58" s="99" t="s">
        <v>139</v>
      </c>
      <c r="L58" s="133">
        <f>IF(K58="Specific Gravity",J58*8.34,IF(K58="Lbs/Gallon",J58,0))</f>
        <v>7.8621179999999997</v>
      </c>
      <c r="M58" s="119" t="s">
        <v>846</v>
      </c>
      <c r="N58" s="119" t="str">
        <f>IF(ISBLANK(B58)," ",CONCATENATE(A58,"  ",B58," (",C58," ",H58,") ",M58))</f>
        <v>International Paint  Intersleek 731 (BXA730 BXA731) Light Pink Base</v>
      </c>
      <c r="O58" s="93">
        <v>5153</v>
      </c>
      <c r="P58" s="93">
        <v>325</v>
      </c>
      <c r="Q58" s="83" t="s">
        <v>30</v>
      </c>
      <c r="R58" s="93">
        <f>IF($Q58="lb/gal",($P58*120),$P58)</f>
        <v>325</v>
      </c>
      <c r="S58" s="109">
        <f>IF(ISBLANK(E58),0,(((D58*G58)+(I58*L58))/(D58+I58)))</f>
        <v>9.5651460000000004</v>
      </c>
      <c r="T58" s="94" t="s">
        <v>17</v>
      </c>
      <c r="U58" s="132">
        <f>IF(ISBLANK(P58)," ",VLOOKUP($T58,'Marine Coating Limits'!$B$3:$C$36,2,FALSE))</f>
        <v>340</v>
      </c>
    </row>
    <row r="59" spans="1:22" ht="15.75" customHeight="1">
      <c r="A59" s="92" t="s">
        <v>835</v>
      </c>
      <c r="B59" s="122" t="s">
        <v>860</v>
      </c>
      <c r="C59" s="98" t="s">
        <v>861</v>
      </c>
      <c r="D59" s="92">
        <v>15</v>
      </c>
      <c r="E59" s="92">
        <v>1.07</v>
      </c>
      <c r="F59" s="99" t="s">
        <v>139</v>
      </c>
      <c r="G59" s="165">
        <f>IF(F59="Specific Gravity",E59*8.34,IF(F59="Lbs/Gallon",E59,0))</f>
        <v>8.9238</v>
      </c>
      <c r="H59" s="98" t="s">
        <v>863</v>
      </c>
      <c r="I59" s="92">
        <v>4</v>
      </c>
      <c r="J59" s="117">
        <v>0.92200000000000004</v>
      </c>
      <c r="K59" s="99" t="s">
        <v>139</v>
      </c>
      <c r="L59" s="133">
        <f>IF(K59="Specific Gravity",J59*8.34,IF(K59="Lbs/Gallon",J59,0))</f>
        <v>7.6894800000000005</v>
      </c>
      <c r="M59" s="169" t="s">
        <v>227</v>
      </c>
      <c r="N59" s="119" t="str">
        <f>IF(ISBLANK(B59)," ",CONCATENATE(A59,"  ",B59," (",C59," ",H59,") ",M59))</f>
        <v>International Paint  Intersleek 757 (BXA755 BXA758  BXA759) Black</v>
      </c>
      <c r="O59" s="169">
        <v>5165</v>
      </c>
      <c r="P59" s="169">
        <v>254</v>
      </c>
      <c r="Q59" s="83" t="s">
        <v>30</v>
      </c>
      <c r="R59" s="169">
        <v>254</v>
      </c>
      <c r="S59" s="109">
        <f>IF(ISBLANK(E59),0,(((D59*G59)+(I59*L59))/(D59+I59)))</f>
        <v>8.663943157894737</v>
      </c>
      <c r="T59" s="94" t="s">
        <v>17</v>
      </c>
      <c r="U59" s="132">
        <f>IF(ISBLANK(P59)," ",VLOOKUP($T59,'Marine Coating Limits'!$B$3:$C$36,2,FALSE))</f>
        <v>340</v>
      </c>
    </row>
    <row r="60" spans="1:22" ht="15.75" customHeight="1">
      <c r="A60" s="169" t="s">
        <v>835</v>
      </c>
      <c r="B60" s="86" t="s">
        <v>838</v>
      </c>
      <c r="C60" s="88" t="s">
        <v>851</v>
      </c>
      <c r="D60" s="169">
        <v>16</v>
      </c>
      <c r="E60" s="169">
        <v>1.0900000000000001</v>
      </c>
      <c r="F60" s="89" t="s">
        <v>139</v>
      </c>
      <c r="G60" s="165">
        <f>IF(F60="Specific Gravity",E60*8.34,IF(F60="Lbs/Gallon",E60,0))</f>
        <v>9.0906000000000002</v>
      </c>
      <c r="H60" s="98" t="s">
        <v>853</v>
      </c>
      <c r="I60" s="169">
        <v>3</v>
      </c>
      <c r="J60" s="169">
        <v>0.9</v>
      </c>
      <c r="K60" s="89" t="s">
        <v>139</v>
      </c>
      <c r="L60" s="133">
        <f>IF(K60="Specific Gravity",J60*8.34,IF(K60="Lbs/Gallon",J60,0))</f>
        <v>7.5060000000000002</v>
      </c>
      <c r="M60" s="169" t="s">
        <v>227</v>
      </c>
      <c r="N60" s="119" t="str">
        <f>IF(ISBLANK(B60)," ",CONCATENATE(A60,"  ",B60," (",C60," ",H60,") ",M60))</f>
        <v>International Paint  Intersleek 970 (FXA 979 FXA980 FXA981) Black</v>
      </c>
      <c r="O60" s="169">
        <v>5162</v>
      </c>
      <c r="P60" s="169">
        <v>248</v>
      </c>
      <c r="Q60" s="83" t="s">
        <v>30</v>
      </c>
      <c r="R60" s="93">
        <f>IF($Q60="lb/gal",($P60*120),$P60)</f>
        <v>248</v>
      </c>
      <c r="S60" s="109">
        <f>IF(ISBLANK(E60),0,(((D60*G60)+(I60*L60))/(D60+I60)))</f>
        <v>8.8404000000000007</v>
      </c>
      <c r="T60" s="94" t="s">
        <v>17</v>
      </c>
      <c r="U60" s="132">
        <f>IF(ISBLANK(P60)," ",VLOOKUP($T60,'Marine Coating Limits'!$B$3:$C$36,2,FALSE))</f>
        <v>340</v>
      </c>
    </row>
    <row r="61" spans="1:22" ht="15.75" customHeight="1">
      <c r="A61" s="92" t="s">
        <v>835</v>
      </c>
      <c r="B61" s="122" t="s">
        <v>838</v>
      </c>
      <c r="C61" s="98" t="s">
        <v>839</v>
      </c>
      <c r="D61" s="92">
        <v>16</v>
      </c>
      <c r="E61" s="92">
        <v>1.04</v>
      </c>
      <c r="F61" s="99" t="s">
        <v>139</v>
      </c>
      <c r="G61" s="165">
        <f>IF(F61="Specific Gravity",E61*8.34,IF(F61="Lbs/Gallon",E61,0))</f>
        <v>8.6736000000000004</v>
      </c>
      <c r="H61" s="98" t="s">
        <v>853</v>
      </c>
      <c r="I61" s="92">
        <v>3</v>
      </c>
      <c r="J61" s="117">
        <v>0.9</v>
      </c>
      <c r="K61" s="99" t="s">
        <v>139</v>
      </c>
      <c r="L61" s="133">
        <f>IF(K61="Specific Gravity",J61*8.34,IF(K61="Lbs/Gallon",J61,0))</f>
        <v>7.5060000000000002</v>
      </c>
      <c r="M61" s="119" t="s">
        <v>623</v>
      </c>
      <c r="N61" s="119" t="str">
        <f>IF(ISBLANK(B61)," ",CONCATENATE(A61,"  ",B61," (",C61," ",H61,") ",M61))</f>
        <v>International Paint  Intersleek 970 (FXA972 FXA980 FXA981) Blue</v>
      </c>
      <c r="O61" s="93">
        <v>5154</v>
      </c>
      <c r="P61" s="93">
        <v>248</v>
      </c>
      <c r="Q61" s="83" t="s">
        <v>30</v>
      </c>
      <c r="R61" s="93">
        <f>IF($Q61="lb/gal",($P61*120),$P61)</f>
        <v>248</v>
      </c>
      <c r="S61" s="109">
        <f>IF(ISBLANK(E61),0,(((D61*G61)+(I61*L61))/(D61+I61)))</f>
        <v>8.489242105263159</v>
      </c>
      <c r="T61" s="94" t="s">
        <v>17</v>
      </c>
      <c r="U61" s="132">
        <f>IF(ISBLANK(P61)," ",VLOOKUP($T61,'Marine Coating Limits'!$B$3:$C$36,2,FALSE))</f>
        <v>340</v>
      </c>
    </row>
    <row r="62" spans="1:22" ht="15.75" customHeight="1">
      <c r="A62" s="169" t="s">
        <v>835</v>
      </c>
      <c r="B62" s="86" t="s">
        <v>838</v>
      </c>
      <c r="C62" s="98" t="s">
        <v>854</v>
      </c>
      <c r="D62" s="92">
        <v>16</v>
      </c>
      <c r="E62" s="92">
        <v>1.1000000000000001</v>
      </c>
      <c r="F62" s="99" t="s">
        <v>139</v>
      </c>
      <c r="G62" s="165">
        <f>IF(F62="Specific Gravity",E62*8.34,IF(F62="Lbs/Gallon",E62,0))</f>
        <v>9.1740000000000013</v>
      </c>
      <c r="H62" s="98" t="s">
        <v>853</v>
      </c>
      <c r="I62" s="92">
        <v>3</v>
      </c>
      <c r="J62" s="117">
        <v>0.9</v>
      </c>
      <c r="K62" s="99" t="s">
        <v>139</v>
      </c>
      <c r="L62" s="133">
        <f>IF(K62="Specific Gravity",J62*8.34,IF(K62="Lbs/Gallon",J62,0))</f>
        <v>7.5060000000000002</v>
      </c>
      <c r="M62" s="119" t="s">
        <v>477</v>
      </c>
      <c r="N62" s="119" t="str">
        <f>IF(ISBLANK(B62)," ",CONCATENATE(A62,"  ",B62," (",C62," ",H62,") ",M62))</f>
        <v>International Paint  Intersleek 970 (FXA977 FXA980 FXA981) Red</v>
      </c>
      <c r="O62" s="93">
        <v>5163</v>
      </c>
      <c r="P62" s="93">
        <v>248</v>
      </c>
      <c r="Q62" s="83" t="s">
        <v>30</v>
      </c>
      <c r="R62" s="93">
        <f>IF($Q62="lb/gal",($P62*120),$P62)</f>
        <v>248</v>
      </c>
      <c r="S62" s="109">
        <f>IF(ISBLANK(E62),0,(((D62*G62)+(I62*L62))/(D62+I62)))</f>
        <v>8.9106315789473687</v>
      </c>
      <c r="T62" s="116" t="s">
        <v>17</v>
      </c>
      <c r="U62" s="132">
        <f>IF(ISBLANK(P62)," ",VLOOKUP($T62,'Marine Coating Limits'!$B$3:$C$36,2,FALSE))</f>
        <v>340</v>
      </c>
    </row>
    <row r="63" spans="1:22" ht="15.75" customHeight="1">
      <c r="A63" s="92" t="s">
        <v>4</v>
      </c>
      <c r="B63" s="122" t="s">
        <v>284</v>
      </c>
      <c r="C63" s="98" t="s">
        <v>285</v>
      </c>
      <c r="D63" s="92">
        <v>1</v>
      </c>
      <c r="E63" s="117">
        <v>2.38</v>
      </c>
      <c r="F63" s="99" t="s">
        <v>139</v>
      </c>
      <c r="G63" s="165">
        <f>IF(F63="Specific Gravity",E63*8.34,IF(F63="Lbs/Gallon",E63,0))</f>
        <v>19.8492</v>
      </c>
      <c r="H63" s="98"/>
      <c r="I63" s="92"/>
      <c r="J63" s="117"/>
      <c r="K63" s="99" t="s">
        <v>139</v>
      </c>
      <c r="L63" s="133">
        <f>IF(K63="Specific Gravity",J63*8.34,IF(K63="Lbs/Gallon",J63,0))</f>
        <v>0</v>
      </c>
      <c r="M63" s="125" t="s">
        <v>477</v>
      </c>
      <c r="N63" s="119" t="str">
        <f>IF(ISBLANK(B63)," ",CONCATENATE(A63,"  ",B63," (",C63," ",H63,") ",M63))</f>
        <v>International Paint (USA) Inc.  FORMULA 121A (4050, MIL-P-15931F ) Red</v>
      </c>
      <c r="O63" s="83">
        <v>18</v>
      </c>
      <c r="P63" s="83">
        <v>340</v>
      </c>
      <c r="Q63" s="83" t="s">
        <v>30</v>
      </c>
      <c r="R63" s="93">
        <f>IF($Q63="lb/gal",($P63*120),$P63)</f>
        <v>340</v>
      </c>
      <c r="S63" s="109">
        <f>IF(ISBLANK(E63),0,(((D63*G63)+(I63*L63))/(D63+I63)))</f>
        <v>19.8492</v>
      </c>
      <c r="T63" s="94" t="s">
        <v>17</v>
      </c>
      <c r="U63" s="132">
        <f>IF(ISBLANK(P63)," ",VLOOKUP($T63,'Marine Coating Limits'!$B$3:$C$36,2,FALSE))</f>
        <v>340</v>
      </c>
    </row>
    <row r="64" spans="1:22" ht="15.75" customHeight="1">
      <c r="A64" s="92" t="s">
        <v>4</v>
      </c>
      <c r="B64" s="122" t="s">
        <v>286</v>
      </c>
      <c r="C64" s="98" t="s">
        <v>287</v>
      </c>
      <c r="D64" s="92">
        <v>1</v>
      </c>
      <c r="E64" s="117">
        <v>2.34</v>
      </c>
      <c r="F64" s="99" t="s">
        <v>139</v>
      </c>
      <c r="G64" s="165">
        <f>IF(F64="Specific Gravity",E64*8.34,IF(F64="Lbs/Gallon",E64,0))</f>
        <v>19.515599999999999</v>
      </c>
      <c r="H64" s="98"/>
      <c r="I64" s="92"/>
      <c r="J64" s="117"/>
      <c r="K64" s="99" t="s">
        <v>139</v>
      </c>
      <c r="L64" s="133">
        <f>IF(K64="Specific Gravity",J64*8.34,IF(K64="Lbs/Gallon",J64,0))</f>
        <v>0</v>
      </c>
      <c r="M64" s="125" t="s">
        <v>227</v>
      </c>
      <c r="N64" s="119" t="str">
        <f>IF(ISBLANK(B64)," ",CONCATENATE(A64,"  ",B64," (",C64," ",H64,") ",M64))</f>
        <v>International Paint (USA) Inc.  FORMULA 129A (4054, MIL-P-15931F ) Black</v>
      </c>
      <c r="O64" s="83">
        <v>19</v>
      </c>
      <c r="P64" s="83">
        <v>340</v>
      </c>
      <c r="Q64" s="83" t="s">
        <v>30</v>
      </c>
      <c r="R64" s="93">
        <f>IF($Q64="lb/gal",($P64*120),$P64)</f>
        <v>340</v>
      </c>
      <c r="S64" s="109">
        <f>IF(ISBLANK(E64),0,(((D64*G64)+(I64*L64))/(D64+I64)))</f>
        <v>19.515599999999999</v>
      </c>
      <c r="T64" s="94" t="s">
        <v>17</v>
      </c>
      <c r="U64" s="132">
        <f>IF(ISBLANK(P64)," ",VLOOKUP($T64,'Marine Coating Limits'!$B$3:$C$36,2,FALSE))</f>
        <v>340</v>
      </c>
    </row>
    <row r="65" spans="1:22" ht="15.75" customHeight="1">
      <c r="A65" s="92" t="s">
        <v>4</v>
      </c>
      <c r="B65" s="122" t="s">
        <v>288</v>
      </c>
      <c r="C65" s="98" t="s">
        <v>289</v>
      </c>
      <c r="D65" s="92">
        <v>1</v>
      </c>
      <c r="E65" s="117">
        <v>1.39</v>
      </c>
      <c r="F65" s="99" t="s">
        <v>139</v>
      </c>
      <c r="G65" s="165">
        <f>IF(F65="Specific Gravity",E65*8.34,IF(F65="Lbs/Gallon",E65,0))</f>
        <v>11.592599999999999</v>
      </c>
      <c r="H65" s="98" t="s">
        <v>443</v>
      </c>
      <c r="I65" s="92">
        <v>1</v>
      </c>
      <c r="J65" s="117">
        <v>1.22</v>
      </c>
      <c r="K65" s="99" t="s">
        <v>139</v>
      </c>
      <c r="L65" s="133">
        <f>IF(K65="Specific Gravity",J65*8.34,IF(K65="Lbs/Gallon",J65,0))</f>
        <v>10.174799999999999</v>
      </c>
      <c r="M65" s="125" t="s">
        <v>222</v>
      </c>
      <c r="N65" s="119" t="str">
        <f>IF(ISBLANK(B65)," ",CONCATENATE(A65,"  ",B65," (",C65," ",H65,") ",M65))</f>
        <v>International Paint (USA) Inc.  FORMULA 150 (5747 5748) Green</v>
      </c>
      <c r="O65" s="83">
        <v>20</v>
      </c>
      <c r="P65" s="83">
        <v>330</v>
      </c>
      <c r="Q65" s="83" t="s">
        <v>30</v>
      </c>
      <c r="R65" s="93">
        <f>IF($Q65="lb/gal",($P65*120),$P65)</f>
        <v>330</v>
      </c>
      <c r="S65" s="109">
        <f>IF(ISBLANK(E65),0,(((D65*G65)+(I65*L65))/(D65+I65)))</f>
        <v>10.883699999999999</v>
      </c>
      <c r="T65" s="94" t="s">
        <v>17</v>
      </c>
      <c r="U65" s="132">
        <f>IF(ISBLANK(P65)," ",VLOOKUP($T65,'Marine Coating Limits'!$B$3:$C$36,2,FALSE))</f>
        <v>340</v>
      </c>
    </row>
    <row r="66" spans="1:22" ht="15.75" customHeight="1">
      <c r="A66" s="92" t="s">
        <v>4</v>
      </c>
      <c r="B66" s="122" t="s">
        <v>290</v>
      </c>
      <c r="C66" s="98" t="s">
        <v>291</v>
      </c>
      <c r="D66" s="92">
        <v>1</v>
      </c>
      <c r="E66" s="117">
        <v>1.32</v>
      </c>
      <c r="F66" s="99" t="s">
        <v>139</v>
      </c>
      <c r="G66" s="165">
        <f>IF(F66="Specific Gravity",E66*8.34,IF(F66="Lbs/Gallon",E66,0))</f>
        <v>11.008800000000001</v>
      </c>
      <c r="H66" s="98" t="s">
        <v>444</v>
      </c>
      <c r="I66" s="92">
        <v>1</v>
      </c>
      <c r="J66" s="117">
        <v>1.23</v>
      </c>
      <c r="K66" s="99" t="s">
        <v>139</v>
      </c>
      <c r="L66" s="133">
        <f>IF(K66="Specific Gravity",J66*8.34,IF(K66="Lbs/Gallon",J66,0))</f>
        <v>10.2582</v>
      </c>
      <c r="M66" s="125" t="s">
        <v>219</v>
      </c>
      <c r="N66" s="119" t="str">
        <f>IF(ISBLANK(B66)," ",CONCATENATE(A66,"  ",B66," (",C66," ",H66,") ",M66))</f>
        <v>International Paint (USA) Inc.  FORMULA 151  (5749 5754) Haze Gray</v>
      </c>
      <c r="O66" s="83">
        <v>21</v>
      </c>
      <c r="P66" s="83">
        <v>330</v>
      </c>
      <c r="Q66" s="83" t="s">
        <v>30</v>
      </c>
      <c r="R66" s="93">
        <f>IF($Q66="lb/gal",($P66*120),$P66)</f>
        <v>330</v>
      </c>
      <c r="S66" s="109">
        <f>IF(ISBLANK(E66),0,(((D66*G66)+(I66*L66))/(D66+I66)))</f>
        <v>10.633500000000002</v>
      </c>
      <c r="T66" s="94" t="s">
        <v>17</v>
      </c>
      <c r="U66" s="132">
        <f>IF(ISBLANK(P66)," ",VLOOKUP($T66,'Marine Coating Limits'!$B$3:$C$36,2,FALSE))</f>
        <v>340</v>
      </c>
    </row>
    <row r="67" spans="1:22" ht="15.75" customHeight="1">
      <c r="A67" s="92" t="s">
        <v>4</v>
      </c>
      <c r="B67" s="122" t="s">
        <v>292</v>
      </c>
      <c r="C67" s="98" t="s">
        <v>293</v>
      </c>
      <c r="D67" s="92">
        <v>1</v>
      </c>
      <c r="E67" s="117">
        <v>1.47</v>
      </c>
      <c r="F67" s="99" t="s">
        <v>139</v>
      </c>
      <c r="G67" s="165">
        <f>IF(F67="Specific Gravity",E67*8.34,IF(F67="Lbs/Gallon",E67,0))</f>
        <v>12.2598</v>
      </c>
      <c r="H67" s="98" t="s">
        <v>444</v>
      </c>
      <c r="I67" s="92">
        <v>1</v>
      </c>
      <c r="J67" s="117">
        <v>1.23</v>
      </c>
      <c r="K67" s="99" t="s">
        <v>139</v>
      </c>
      <c r="L67" s="133">
        <f>IF(K67="Specific Gravity",J67*8.34,IF(K67="Lbs/Gallon",J67,0))</f>
        <v>10.2582</v>
      </c>
      <c r="M67" s="125" t="s">
        <v>224</v>
      </c>
      <c r="N67" s="119" t="str">
        <f>IF(ISBLANK(B67)," ",CONCATENATE(A67,"  ",B67," (",C67," ",H67,") ",M67))</f>
        <v>International Paint (USA) Inc.  FORMULA 152 (5753 5754) White</v>
      </c>
      <c r="O67" s="83">
        <v>22</v>
      </c>
      <c r="P67" s="83">
        <v>330</v>
      </c>
      <c r="Q67" s="83" t="s">
        <v>30</v>
      </c>
      <c r="R67" s="93">
        <f>IF($Q67="lb/gal",($P67*120),$P67)</f>
        <v>330</v>
      </c>
      <c r="S67" s="109">
        <f>IF(ISBLANK(E67),0,(((D67*G67)+(I67*L67))/(D67+I67)))</f>
        <v>11.259</v>
      </c>
      <c r="T67" s="94" t="s">
        <v>17</v>
      </c>
      <c r="U67" s="132">
        <f>IF(ISBLANK(P67)," ",VLOOKUP($T67,'Marine Coating Limits'!$B$3:$C$36,2,FALSE))</f>
        <v>340</v>
      </c>
    </row>
    <row r="68" spans="1:22" ht="15.75" customHeight="1">
      <c r="A68" s="92" t="s">
        <v>4</v>
      </c>
      <c r="B68" s="122" t="s">
        <v>294</v>
      </c>
      <c r="C68" s="98" t="s">
        <v>295</v>
      </c>
      <c r="D68" s="92">
        <v>1</v>
      </c>
      <c r="E68" s="117">
        <v>1.3117449999999999</v>
      </c>
      <c r="F68" s="99" t="s">
        <v>139</v>
      </c>
      <c r="G68" s="165">
        <f>IF(F68="Specific Gravity",E68*8.34,IF(F68="Lbs/Gallon",E68,0))</f>
        <v>10.939953299999999</v>
      </c>
      <c r="H68" s="98" t="s">
        <v>444</v>
      </c>
      <c r="I68" s="92">
        <v>1</v>
      </c>
      <c r="J68" s="117">
        <v>1.23</v>
      </c>
      <c r="K68" s="99" t="s">
        <v>139</v>
      </c>
      <c r="L68" s="133">
        <f>IF(K68="Specific Gravity",J68*8.34,IF(K68="Lbs/Gallon",J68,0))</f>
        <v>10.2582</v>
      </c>
      <c r="M68" s="125" t="s">
        <v>479</v>
      </c>
      <c r="N68" s="119" t="str">
        <f>IF(ISBLANK(B68)," ",CONCATENATE(A68,"  ",B68," (",C68," ",H68,") ",M68))</f>
        <v>International Paint (USA) Inc.  FORMULA 153 (5755 5754) Dark Gray</v>
      </c>
      <c r="O68" s="83">
        <v>23</v>
      </c>
      <c r="P68" s="83">
        <v>330</v>
      </c>
      <c r="Q68" s="83" t="s">
        <v>30</v>
      </c>
      <c r="R68" s="93">
        <f>IF($Q68="lb/gal",($P68*120),$P68)</f>
        <v>330</v>
      </c>
      <c r="S68" s="109">
        <f>IF(ISBLANK(E68),0,(((D68*G68)+(I68*L68))/(D68+I68)))</f>
        <v>10.599076650000001</v>
      </c>
      <c r="T68" s="94" t="s">
        <v>17</v>
      </c>
      <c r="U68" s="132">
        <f>IF(ISBLANK(P68)," ",VLOOKUP($T68,'Marine Coating Limits'!$B$3:$C$36,2,FALSE))</f>
        <v>340</v>
      </c>
    </row>
    <row r="69" spans="1:22" ht="15.75" customHeight="1">
      <c r="A69" s="92" t="s">
        <v>4</v>
      </c>
      <c r="B69" s="122" t="s">
        <v>296</v>
      </c>
      <c r="C69" s="98" t="s">
        <v>297</v>
      </c>
      <c r="D69" s="92">
        <v>4</v>
      </c>
      <c r="E69" s="117">
        <v>1.77</v>
      </c>
      <c r="F69" s="99" t="s">
        <v>139</v>
      </c>
      <c r="G69" s="165">
        <f>IF(F69="Specific Gravity",E69*8.34,IF(F69="Lbs/Gallon",E69,0))</f>
        <v>14.761799999999999</v>
      </c>
      <c r="H69" s="98" t="s">
        <v>445</v>
      </c>
      <c r="I69" s="92">
        <v>1</v>
      </c>
      <c r="J69" s="117">
        <v>0.99</v>
      </c>
      <c r="K69" s="99" t="s">
        <v>139</v>
      </c>
      <c r="L69" s="133">
        <f>IF(K69="Specific Gravity",J69*8.34,IF(K69="Lbs/Gallon",J69,0))</f>
        <v>8.2566000000000006</v>
      </c>
      <c r="M69" s="125" t="s">
        <v>226</v>
      </c>
      <c r="N69" s="119" t="str">
        <f>IF(ISBLANK(B69)," ",CONCATENATE(A69,"  ",B69," (",C69," ",H69,") ",M69))</f>
        <v>International Paint (USA) Inc.  INTERBOND 808 (KRA850 KRA855) Buff</v>
      </c>
      <c r="O69" s="83">
        <v>24</v>
      </c>
      <c r="P69" s="83">
        <v>220</v>
      </c>
      <c r="Q69" s="83" t="s">
        <v>30</v>
      </c>
      <c r="R69" s="93">
        <f>IF($Q69="lb/gal",($P69*120),$P69)</f>
        <v>220</v>
      </c>
      <c r="S69" s="109">
        <f>IF(ISBLANK(E69),0,(((D69*G69)+(I69*L69))/(D69+I69)))</f>
        <v>13.460759999999999</v>
      </c>
      <c r="T69" s="94" t="s">
        <v>17</v>
      </c>
      <c r="U69" s="132">
        <f>IF(ISBLANK(P69)," ",VLOOKUP($T69,'Marine Coating Limits'!$B$3:$C$36,2,FALSE))</f>
        <v>340</v>
      </c>
    </row>
    <row r="70" spans="1:22" ht="15.75" customHeight="1">
      <c r="A70" s="92" t="s">
        <v>4</v>
      </c>
      <c r="B70" s="122" t="s">
        <v>296</v>
      </c>
      <c r="C70" s="98" t="s">
        <v>535</v>
      </c>
      <c r="D70" s="92">
        <v>4</v>
      </c>
      <c r="E70" s="117">
        <v>1.75522</v>
      </c>
      <c r="F70" s="99" t="s">
        <v>139</v>
      </c>
      <c r="G70" s="165">
        <f>IF(F70="Specific Gravity",E70*8.34,IF(F70="Lbs/Gallon",E70,0))</f>
        <v>14.6385348</v>
      </c>
      <c r="H70" s="98" t="s">
        <v>445</v>
      </c>
      <c r="I70" s="92">
        <v>1</v>
      </c>
      <c r="J70" s="117">
        <v>0.99</v>
      </c>
      <c r="K70" s="99" t="s">
        <v>139</v>
      </c>
      <c r="L70" s="133">
        <f>IF(K70="Specific Gravity",J70*8.34,IF(K70="Lbs/Gallon",J70,0))</f>
        <v>8.2566000000000006</v>
      </c>
      <c r="M70" s="125" t="s">
        <v>485</v>
      </c>
      <c r="N70" s="119" t="str">
        <f>IF(ISBLANK(B70)," ",CONCATENATE(A70,"  ",B70," (",C70," ",H70,") ",M70))</f>
        <v>International Paint (USA) Inc.  INTERBOND 808 (KRA853 KRA855) Aluminum</v>
      </c>
      <c r="O70" s="83">
        <v>228</v>
      </c>
      <c r="P70" s="83">
        <v>220</v>
      </c>
      <c r="Q70" s="83" t="s">
        <v>30</v>
      </c>
      <c r="R70" s="93">
        <f>IF($Q70="lb/gal",($P70*120),$P70)</f>
        <v>220</v>
      </c>
      <c r="S70" s="109">
        <f>IF(ISBLANK(E70),0,(((D70*G70)+(I70*L70))/(D70+I70)))</f>
        <v>13.36214784</v>
      </c>
      <c r="T70" s="94" t="s">
        <v>17</v>
      </c>
      <c r="U70" s="132">
        <f>IF(ISBLANK(P70)," ",VLOOKUP($T70,'Marine Coating Limits'!$B$3:$C$36,2,FALSE))</f>
        <v>340</v>
      </c>
    </row>
    <row r="71" spans="1:22" ht="15.75" customHeight="1">
      <c r="A71" s="169" t="s">
        <v>4</v>
      </c>
      <c r="B71" s="86" t="s">
        <v>298</v>
      </c>
      <c r="C71" s="88" t="s">
        <v>656</v>
      </c>
      <c r="D71" s="169">
        <v>2</v>
      </c>
      <c r="E71" s="169">
        <v>1.73092</v>
      </c>
      <c r="F71" s="99" t="s">
        <v>139</v>
      </c>
      <c r="G71" s="165">
        <f>IF(F71="Specific Gravity",E71*8.34,IF(F71="Lbs/Gallon",E71,0))</f>
        <v>14.4358728</v>
      </c>
      <c r="H71" s="88" t="s">
        <v>446</v>
      </c>
      <c r="I71" s="169">
        <v>1</v>
      </c>
      <c r="J71" s="169">
        <v>1.01</v>
      </c>
      <c r="K71" s="89" t="s">
        <v>139</v>
      </c>
      <c r="L71" s="133">
        <f>IF(K71="Specific Gravity",J71*8.34,IF(K71="Lbs/Gallon",J71,0))</f>
        <v>8.4233999999999991</v>
      </c>
      <c r="M71" s="169" t="s">
        <v>657</v>
      </c>
      <c r="N71" s="119" t="str">
        <f>IF(ISBLANK(B71)," ",CONCATENATE(A71,"  ",B71," (",C71," ",H71,") ",M71))</f>
        <v>International Paint (USA) Inc.  INTERBOND 998 (KRA 921 KRA923) Light Grey</v>
      </c>
      <c r="O71" s="83">
        <v>5074</v>
      </c>
      <c r="P71" s="83">
        <v>98</v>
      </c>
      <c r="Q71" s="83" t="s">
        <v>30</v>
      </c>
      <c r="R71" s="93">
        <f>IF($Q71="lb/gal",($P71*120),$P71)</f>
        <v>98</v>
      </c>
      <c r="S71" s="109">
        <f>IF(ISBLANK(E71),0,(((D71*G71)+(I71*L71))/(D71+I71)))</f>
        <v>12.431715199999999</v>
      </c>
      <c r="T71" s="94" t="s">
        <v>17</v>
      </c>
      <c r="U71" s="132">
        <f>IF(ISBLANK(P71)," ",VLOOKUP($T71,'Marine Coating Limits'!$B$3:$C$36,2,FALSE))</f>
        <v>340</v>
      </c>
    </row>
    <row r="72" spans="1:22" ht="15.75" customHeight="1">
      <c r="A72" s="92" t="s">
        <v>4</v>
      </c>
      <c r="B72" s="122" t="s">
        <v>298</v>
      </c>
      <c r="C72" s="98" t="s">
        <v>299</v>
      </c>
      <c r="D72" s="92">
        <v>2</v>
      </c>
      <c r="E72" s="117">
        <v>1.73</v>
      </c>
      <c r="F72" s="99" t="s">
        <v>139</v>
      </c>
      <c r="G72" s="165">
        <f>IF(F72="Specific Gravity",E72*8.34,IF(F72="Lbs/Gallon",E72,0))</f>
        <v>14.4282</v>
      </c>
      <c r="H72" s="98" t="s">
        <v>446</v>
      </c>
      <c r="I72" s="92">
        <v>1</v>
      </c>
      <c r="J72" s="117">
        <v>1.01</v>
      </c>
      <c r="K72" s="99" t="s">
        <v>139</v>
      </c>
      <c r="L72" s="133">
        <f>IF(K72="Specific Gravity",J72*8.34,IF(K72="Lbs/Gallon",J72,0))</f>
        <v>8.4233999999999991</v>
      </c>
      <c r="M72" s="125" t="s">
        <v>494</v>
      </c>
      <c r="N72" s="119" t="str">
        <f>IF(ISBLANK(B72)," ",CONCATENATE(A72,"  ",B72," (",C72," ",H72,") ",M72))</f>
        <v>International Paint (USA) Inc.  INTERBOND 998 (KRA920 KRA923) Off-white</v>
      </c>
      <c r="O72" s="83">
        <v>26</v>
      </c>
      <c r="P72" s="83">
        <v>98</v>
      </c>
      <c r="Q72" s="83" t="s">
        <v>30</v>
      </c>
      <c r="R72" s="93">
        <f>IF($Q72="lb/gal",($P72*120),$P72)</f>
        <v>98</v>
      </c>
      <c r="S72" s="109">
        <f>IF(ISBLANK(E72),0,(((D72*G72)+(I72*L72))/(D72+I72)))</f>
        <v>12.426600000000001</v>
      </c>
      <c r="T72" s="94" t="s">
        <v>125</v>
      </c>
      <c r="U72" s="132">
        <f>IF(ISBLANK(P72)," ",VLOOKUP($T72,'Marine Coating Limits'!$B$3:$C$36,2,FALSE))</f>
        <v>280</v>
      </c>
    </row>
    <row r="73" spans="1:22" ht="15.75" customHeight="1">
      <c r="A73" s="92" t="s">
        <v>4</v>
      </c>
      <c r="B73" s="122" t="s">
        <v>298</v>
      </c>
      <c r="C73" s="98" t="s">
        <v>300</v>
      </c>
      <c r="D73" s="92">
        <v>2</v>
      </c>
      <c r="E73" s="117">
        <v>1.71</v>
      </c>
      <c r="F73" s="99" t="s">
        <v>139</v>
      </c>
      <c r="G73" s="165">
        <f>IF(F73="Specific Gravity",E73*8.34,IF(F73="Lbs/Gallon",E73,0))</f>
        <v>14.2614</v>
      </c>
      <c r="H73" s="98" t="s">
        <v>446</v>
      </c>
      <c r="I73" s="92">
        <v>1</v>
      </c>
      <c r="J73" s="117">
        <v>1.01</v>
      </c>
      <c r="K73" s="99" t="s">
        <v>139</v>
      </c>
      <c r="L73" s="133">
        <f>IF(K73="Specific Gravity",J73*8.34,IF(K73="Lbs/Gallon",J73,0))</f>
        <v>8.4233999999999991</v>
      </c>
      <c r="M73" s="125" t="s">
        <v>219</v>
      </c>
      <c r="N73" s="119" t="str">
        <f>IF(ISBLANK(B73)," ",CONCATENATE(A73,"  ",B73," (",C73," ",H73,") ",M73))</f>
        <v>International Paint (USA) Inc.  INTERBOND 998 (KRA922 KRA923) Haze Gray</v>
      </c>
      <c r="O73" s="83">
        <v>27</v>
      </c>
      <c r="P73" s="83">
        <v>98</v>
      </c>
      <c r="Q73" s="83" t="s">
        <v>30</v>
      </c>
      <c r="R73" s="93">
        <f>IF($Q73="lb/gal",($P73*120),$P73)</f>
        <v>98</v>
      </c>
      <c r="S73" s="109">
        <f>IF(ISBLANK(E73),0,(((D73*G73)+(I73*L73))/(D73+I73)))</f>
        <v>12.315399999999999</v>
      </c>
      <c r="T73" s="94" t="s">
        <v>125</v>
      </c>
      <c r="U73" s="132">
        <f>IF(ISBLANK(P73)," ",VLOOKUP($T73,'Marine Coating Limits'!$B$3:$C$36,2,FALSE))</f>
        <v>280</v>
      </c>
    </row>
    <row r="74" spans="1:22" ht="15.75" customHeight="1">
      <c r="A74" s="92" t="s">
        <v>4</v>
      </c>
      <c r="B74" s="122" t="s">
        <v>298</v>
      </c>
      <c r="C74" s="98" t="s">
        <v>301</v>
      </c>
      <c r="D74" s="92">
        <v>2</v>
      </c>
      <c r="E74" s="117">
        <v>1.71</v>
      </c>
      <c r="F74" s="99" t="s">
        <v>139</v>
      </c>
      <c r="G74" s="165">
        <f>IF(F74="Specific Gravity",E74*8.34,IF(F74="Lbs/Gallon",E74,0))</f>
        <v>14.2614</v>
      </c>
      <c r="H74" s="98" t="s">
        <v>446</v>
      </c>
      <c r="I74" s="92">
        <v>1</v>
      </c>
      <c r="J74" s="117">
        <v>1.01</v>
      </c>
      <c r="K74" s="99" t="s">
        <v>139</v>
      </c>
      <c r="L74" s="133">
        <f>IF(K74="Specific Gravity",J74*8.34,IF(K74="Lbs/Gallon",J74,0))</f>
        <v>8.4233999999999991</v>
      </c>
      <c r="M74" s="125" t="s">
        <v>495</v>
      </c>
      <c r="N74" s="119" t="str">
        <f>IF(ISBLANK(B74)," ",CONCATENATE(A74,"  ",B74," (",C74," ",H74,") ",M74))</f>
        <v>International Paint (USA) Inc.  INTERBOND 998 (KRA924 KRA923) Terra Red</v>
      </c>
      <c r="O74" s="139">
        <v>28</v>
      </c>
      <c r="P74" s="139">
        <v>98</v>
      </c>
      <c r="Q74" s="139" t="s">
        <v>30</v>
      </c>
      <c r="R74" s="93">
        <f>IF($Q74="lb/gal",($P74*120),$P74)</f>
        <v>98</v>
      </c>
      <c r="S74" s="109">
        <f>IF(ISBLANK(E74),0,(((D74*G74)+(I74*L74))/(D74+I74)))</f>
        <v>12.315399999999999</v>
      </c>
      <c r="T74" s="94" t="s">
        <v>17</v>
      </c>
      <c r="U74" s="132">
        <f>IF(ISBLANK(P74)," ",VLOOKUP($T74,'Marine Coating Limits'!$B$3:$C$36,2,FALSE))</f>
        <v>340</v>
      </c>
    </row>
    <row r="75" spans="1:22" ht="15.75" customHeight="1">
      <c r="A75" s="92" t="s">
        <v>4</v>
      </c>
      <c r="B75" s="122" t="s">
        <v>298</v>
      </c>
      <c r="C75" s="98" t="s">
        <v>302</v>
      </c>
      <c r="D75" s="92">
        <v>2</v>
      </c>
      <c r="E75" s="117">
        <v>1.68</v>
      </c>
      <c r="F75" s="99" t="s">
        <v>139</v>
      </c>
      <c r="G75" s="165">
        <f>IF(F75="Specific Gravity",E75*8.34,IF(F75="Lbs/Gallon",E75,0))</f>
        <v>14.011199999999999</v>
      </c>
      <c r="H75" s="98" t="s">
        <v>446</v>
      </c>
      <c r="I75" s="92">
        <v>1</v>
      </c>
      <c r="J75" s="117">
        <v>1.01</v>
      </c>
      <c r="K75" s="99" t="s">
        <v>139</v>
      </c>
      <c r="L75" s="133">
        <f>IF(K75="Specific Gravity",J75*8.34,IF(K75="Lbs/Gallon",J75,0))</f>
        <v>8.4233999999999991</v>
      </c>
      <c r="M75" s="125" t="s">
        <v>479</v>
      </c>
      <c r="N75" s="119" t="str">
        <f>IF(ISBLANK(B75)," ",CONCATENATE(A75,"  ",B75," (",C75," ",H75,") ",M75))</f>
        <v>International Paint (USA) Inc.  INTERBOND 998 (KRA925 KRA923) Dark Gray</v>
      </c>
      <c r="O75" s="141">
        <v>29</v>
      </c>
      <c r="P75" s="141">
        <v>98</v>
      </c>
      <c r="Q75" s="141" t="s">
        <v>30</v>
      </c>
      <c r="R75" s="93">
        <f>IF($Q75="lb/gal",($P75*120),$P75)</f>
        <v>98</v>
      </c>
      <c r="S75" s="109">
        <f>IF(ISBLANK(E75),0,(((D75*G75)+(I75*L75))/(D75+I75)))</f>
        <v>12.1486</v>
      </c>
      <c r="T75" s="94" t="s">
        <v>125</v>
      </c>
      <c r="U75" s="132">
        <f>IF(ISBLANK(P75)," ",VLOOKUP($T75,'Marine Coating Limits'!$B$3:$C$36,2,FALSE))</f>
        <v>280</v>
      </c>
    </row>
    <row r="76" spans="1:22" ht="15.75" customHeight="1">
      <c r="A76" s="92" t="s">
        <v>4</v>
      </c>
      <c r="B76" s="122" t="s">
        <v>303</v>
      </c>
      <c r="C76" s="98" t="s">
        <v>304</v>
      </c>
      <c r="D76" s="92">
        <v>1</v>
      </c>
      <c r="E76" s="117">
        <v>2.173969</v>
      </c>
      <c r="F76" s="99" t="s">
        <v>139</v>
      </c>
      <c r="G76" s="165">
        <f>IF(F76="Specific Gravity",E76*8.34,IF(F76="Lbs/Gallon",E76,0))</f>
        <v>18.13090146</v>
      </c>
      <c r="H76" s="98"/>
      <c r="I76" s="92"/>
      <c r="J76" s="117"/>
      <c r="K76" s="99" t="s">
        <v>139</v>
      </c>
      <c r="L76" s="133">
        <f>IF(K76="Specific Gravity",J76*8.34,IF(K76="Lbs/Gallon",J76,0))</f>
        <v>0</v>
      </c>
      <c r="M76" s="125" t="s">
        <v>477</v>
      </c>
      <c r="N76" s="119" t="str">
        <f>IF(ISBLANK(B76)," ",CONCATENATE(A76,"  ",B76," (",C76," ",H76,") ",M76))</f>
        <v>International Paint (USA) Inc.  INTERCLENE 245 NA (BRA 570 ) Red</v>
      </c>
      <c r="O76" s="83">
        <v>33</v>
      </c>
      <c r="P76" s="83">
        <v>385</v>
      </c>
      <c r="Q76" s="83" t="s">
        <v>30</v>
      </c>
      <c r="R76" s="93">
        <f>IF($Q76="lb/gal",($P76*120),$P76)</f>
        <v>385</v>
      </c>
      <c r="S76" s="109">
        <f>IF(ISBLANK(E76),0,(((D76*G76)+(I76*L76))/(D76+I76)))</f>
        <v>18.13090146</v>
      </c>
      <c r="T76" s="94" t="s">
        <v>116</v>
      </c>
      <c r="U76" s="132">
        <f>IF(ISBLANK(P76)," ",VLOOKUP($T76,'Marine Coating Limits'!$B$3:$C$36,2,FALSE))</f>
        <v>400</v>
      </c>
    </row>
    <row r="77" spans="1:22" ht="15.75" customHeight="1">
      <c r="A77" s="92" t="s">
        <v>4</v>
      </c>
      <c r="B77" s="122" t="s">
        <v>305</v>
      </c>
      <c r="C77" s="98" t="s">
        <v>306</v>
      </c>
      <c r="D77" s="92">
        <v>1</v>
      </c>
      <c r="E77" s="117">
        <v>1.3073589999999999</v>
      </c>
      <c r="F77" s="99" t="s">
        <v>139</v>
      </c>
      <c r="G77" s="165">
        <f>IF(F77="Specific Gravity",E77*8.34,IF(F77="Lbs/Gallon",E77,0))</f>
        <v>10.903374059999999</v>
      </c>
      <c r="H77" s="98"/>
      <c r="I77" s="92"/>
      <c r="J77" s="117"/>
      <c r="K77" s="99" t="s">
        <v>139</v>
      </c>
      <c r="L77" s="133">
        <f>IF(K77="Specific Gravity",J77*8.34,IF(K77="Lbs/Gallon",J77,0))</f>
        <v>0</v>
      </c>
      <c r="M77" s="125" t="s">
        <v>226</v>
      </c>
      <c r="N77" s="119" t="str">
        <f>IF(ISBLANK(B77)," ",CONCATENATE(A77,"  ",B77," (",C77," ",H77,") ",M77))</f>
        <v>International Paint (USA) Inc.  INTERCRYL 520 (52093 ) Buff</v>
      </c>
      <c r="O77" s="83">
        <v>41</v>
      </c>
      <c r="P77" s="83">
        <v>43</v>
      </c>
      <c r="Q77" s="83" t="s">
        <v>30</v>
      </c>
      <c r="R77" s="93">
        <f>IF($Q77="lb/gal",($P77*120),$P77)</f>
        <v>43</v>
      </c>
      <c r="S77" s="109">
        <f>IF(ISBLANK(E77),0,(((D77*G77)+(I77*L77))/(D77+I77)))</f>
        <v>10.903374059999999</v>
      </c>
      <c r="T77" s="94" t="s">
        <v>17</v>
      </c>
      <c r="U77" s="132">
        <f>IF(ISBLANK(P77)," ",VLOOKUP($T77,'Marine Coating Limits'!$B$3:$C$36,2,FALSE))</f>
        <v>340</v>
      </c>
    </row>
    <row r="78" spans="1:22" ht="15.75" customHeight="1">
      <c r="A78" s="92" t="s">
        <v>4</v>
      </c>
      <c r="B78" s="122" t="s">
        <v>307</v>
      </c>
      <c r="C78" s="98" t="s">
        <v>308</v>
      </c>
      <c r="D78" s="92">
        <v>1</v>
      </c>
      <c r="E78" s="117">
        <v>1.1000000000000001</v>
      </c>
      <c r="F78" s="99" t="s">
        <v>139</v>
      </c>
      <c r="G78" s="165">
        <f>IF(F78="Specific Gravity",E78*8.34,IF(F78="Lbs/Gallon",E78,0))</f>
        <v>9.1740000000000013</v>
      </c>
      <c r="H78" s="98"/>
      <c r="I78" s="92"/>
      <c r="J78" s="117"/>
      <c r="K78" s="99" t="s">
        <v>139</v>
      </c>
      <c r="L78" s="133">
        <f>IF(K78="Specific Gravity",J78*8.34,IF(K78="Lbs/Gallon",J78,0))</f>
        <v>0</v>
      </c>
      <c r="M78" s="125" t="s">
        <v>480</v>
      </c>
      <c r="N78" s="119" t="str">
        <f>IF(ISBLANK(B78)," ",CONCATENATE(A78,"  ",B78," (",C78," ",H78,") ",M78))</f>
        <v>International Paint (USA) Inc.  Intercryl 588 (WDA586 ) Dark Grey</v>
      </c>
      <c r="O78" s="169">
        <v>352</v>
      </c>
      <c r="P78" s="169">
        <v>156</v>
      </c>
      <c r="Q78" s="141" t="s">
        <v>30</v>
      </c>
      <c r="R78" s="93">
        <f>IF($Q78="lb/gal",($P78*120),$P78)</f>
        <v>156</v>
      </c>
      <c r="S78" s="109">
        <f>IF(ISBLANK(E78),0,(((D78*G78)+(I78*L78))/(D78+I78)))</f>
        <v>9.1740000000000013</v>
      </c>
      <c r="T78" s="94" t="s">
        <v>183</v>
      </c>
      <c r="U78" s="132">
        <f>IF(ISBLANK(P78)," ",VLOOKUP($T78,'Marine Coating Limits'!$B$3:$C$36,2,FALSE))</f>
        <v>340</v>
      </c>
    </row>
    <row r="79" spans="1:22" ht="15.75" customHeight="1">
      <c r="A79" s="92" t="s">
        <v>4</v>
      </c>
      <c r="B79" s="122" t="s">
        <v>309</v>
      </c>
      <c r="C79" s="98" t="s">
        <v>310</v>
      </c>
      <c r="D79" s="92">
        <v>4</v>
      </c>
      <c r="E79" s="117">
        <v>1.4</v>
      </c>
      <c r="F79" s="99" t="s">
        <v>139</v>
      </c>
      <c r="G79" s="165">
        <f>IF(F79="Specific Gravity",E79*8.34,IF(F79="Lbs/Gallon",E79,0))</f>
        <v>11.675999999999998</v>
      </c>
      <c r="H79" s="98" t="s">
        <v>447</v>
      </c>
      <c r="I79" s="92">
        <v>1</v>
      </c>
      <c r="J79" s="117">
        <v>0.98</v>
      </c>
      <c r="K79" s="99" t="s">
        <v>139</v>
      </c>
      <c r="L79" s="133">
        <f>IF(K79="Specific Gravity",J79*8.34,IF(K79="Lbs/Gallon",J79,0))</f>
        <v>8.1731999999999996</v>
      </c>
      <c r="M79" s="125" t="s">
        <v>496</v>
      </c>
      <c r="N79" s="119" t="str">
        <f>IF(ISBLANK(B79)," ",CONCATENATE(A79,"  ",B79," (",C79," ",H79,") ",M79))</f>
        <v>International Paint (USA) Inc.  INTERFINE 979 (SYA044 SYA056) Ultra Deep Base</v>
      </c>
      <c r="O79" s="169">
        <v>358</v>
      </c>
      <c r="P79" s="169">
        <v>218</v>
      </c>
      <c r="Q79" s="83" t="s">
        <v>30</v>
      </c>
      <c r="R79" s="93">
        <f>IF($Q79="lb/gal",($P79*120),$P79)</f>
        <v>218</v>
      </c>
      <c r="S79" s="109">
        <f>IF(ISBLANK(E79),0,(((D79*G79)+(I79*L79))/(D79+I79)))</f>
        <v>10.975439999999999</v>
      </c>
      <c r="T79" s="94" t="s">
        <v>17</v>
      </c>
      <c r="U79" s="132">
        <f>IF(ISBLANK(P79)," ",VLOOKUP($T79,'Marine Coating Limits'!$B$3:$C$36,2,FALSE))</f>
        <v>340</v>
      </c>
    </row>
    <row r="80" spans="1:22" ht="15.75" customHeight="1">
      <c r="A80" s="92" t="s">
        <v>4</v>
      </c>
      <c r="B80" s="122" t="s">
        <v>536</v>
      </c>
      <c r="C80" s="98" t="s">
        <v>537</v>
      </c>
      <c r="D80" s="92">
        <v>4</v>
      </c>
      <c r="E80" s="117">
        <v>1.4</v>
      </c>
      <c r="F80" s="99" t="s">
        <v>139</v>
      </c>
      <c r="G80" s="165">
        <f>IF(F80="Specific Gravity",E80*8.34,IF(F80="Lbs/Gallon",E80,0))</f>
        <v>11.675999999999998</v>
      </c>
      <c r="H80" s="98" t="s">
        <v>447</v>
      </c>
      <c r="I80" s="92">
        <v>1</v>
      </c>
      <c r="J80" s="117">
        <v>0.98</v>
      </c>
      <c r="K80" s="99" t="s">
        <v>139</v>
      </c>
      <c r="L80" s="133">
        <f>IF(K80="Specific Gravity",J80*8.34,IF(K80="Lbs/Gallon",J80,0))</f>
        <v>8.1731999999999996</v>
      </c>
      <c r="M80" s="125" t="s">
        <v>223</v>
      </c>
      <c r="N80" s="119" t="str">
        <f>IF(ISBLANK(B80)," ",CONCATENATE(A80,"  ",B80," (",C80," ",H80,") ",M80))</f>
        <v>International Paint (USA) Inc.  Interfine 979SG (SYA200 SYA056) Haze Grey</v>
      </c>
      <c r="O80" s="83">
        <v>5040</v>
      </c>
      <c r="P80" s="83">
        <v>218</v>
      </c>
      <c r="Q80" s="83" t="s">
        <v>30</v>
      </c>
      <c r="R80" s="93">
        <f>IF($Q80="lb/gal",($P80*120),$P80)</f>
        <v>218</v>
      </c>
      <c r="S80" s="109">
        <f>IF(ISBLANK(E80),0,(((D80*G80)+(I80*L80))/(D80+I80)))</f>
        <v>10.975439999999999</v>
      </c>
      <c r="T80" s="94" t="s">
        <v>17</v>
      </c>
      <c r="U80" s="132">
        <f>IF(ISBLANK(P80)," ",VLOOKUP($T80,'Marine Coating Limits'!$B$3:$C$36,2,FALSE))</f>
        <v>340</v>
      </c>
      <c r="V80" s="82"/>
    </row>
    <row r="81" spans="1:22" ht="15.75" customHeight="1">
      <c r="A81" s="92" t="s">
        <v>4</v>
      </c>
      <c r="B81" s="122" t="s">
        <v>311</v>
      </c>
      <c r="C81" s="98" t="s">
        <v>312</v>
      </c>
      <c r="D81" s="92">
        <v>4</v>
      </c>
      <c r="E81" s="117">
        <v>1.9</v>
      </c>
      <c r="F81" s="99" t="s">
        <v>139</v>
      </c>
      <c r="G81" s="165">
        <f>IF(F81="Specific Gravity",E81*8.34,IF(F81="Lbs/Gallon",E81,0))</f>
        <v>15.845999999999998</v>
      </c>
      <c r="H81" s="98" t="s">
        <v>448</v>
      </c>
      <c r="I81" s="92">
        <v>1</v>
      </c>
      <c r="J81" s="117">
        <v>0.95</v>
      </c>
      <c r="K81" s="99" t="s">
        <v>139</v>
      </c>
      <c r="L81" s="133">
        <f>IF(K81="Specific Gravity",J81*8.34,IF(K81="Lbs/Gallon",J81,0))</f>
        <v>7.9229999999999992</v>
      </c>
      <c r="M81" s="125" t="s">
        <v>224</v>
      </c>
      <c r="N81" s="119" t="str">
        <f>IF(ISBLANK(B81)," ",CONCATENATE(A81,"  ",B81," (",C81," ",H81,") ",M81))</f>
        <v>International Paint (USA) Inc.  INTERGARD 264 (FPD052 FPA327) White</v>
      </c>
      <c r="O81" s="83">
        <v>50</v>
      </c>
      <c r="P81" s="83">
        <v>194</v>
      </c>
      <c r="Q81" s="83" t="s">
        <v>30</v>
      </c>
      <c r="R81" s="93">
        <f>IF($Q81="lb/gal",($P81*120),$P81)</f>
        <v>194</v>
      </c>
      <c r="S81" s="109">
        <f>IF(ISBLANK(E81),0,(((D81*G81)+(I81*L81))/(D81+I81)))</f>
        <v>14.261399999999998</v>
      </c>
      <c r="T81" s="94" t="s">
        <v>17</v>
      </c>
      <c r="U81" s="132">
        <f>IF(ISBLANK(P81)," ",VLOOKUP($T81,'Marine Coating Limits'!$B$3:$C$36,2,FALSE))</f>
        <v>340</v>
      </c>
      <c r="V81" s="82"/>
    </row>
    <row r="82" spans="1:22" ht="15.75" customHeight="1">
      <c r="A82" s="92" t="s">
        <v>4</v>
      </c>
      <c r="B82" s="122" t="s">
        <v>311</v>
      </c>
      <c r="C82" s="98" t="s">
        <v>313</v>
      </c>
      <c r="D82" s="92">
        <v>4</v>
      </c>
      <c r="E82" s="117">
        <v>1.86</v>
      </c>
      <c r="F82" s="99" t="s">
        <v>139</v>
      </c>
      <c r="G82" s="165">
        <f>IF(F82="Specific Gravity",E82*8.34,IF(F82="Lbs/Gallon",E82,0))</f>
        <v>15.512400000000001</v>
      </c>
      <c r="H82" s="98" t="s">
        <v>448</v>
      </c>
      <c r="I82" s="92">
        <v>1</v>
      </c>
      <c r="J82" s="117">
        <v>0.95</v>
      </c>
      <c r="K82" s="99" t="s">
        <v>139</v>
      </c>
      <c r="L82" s="133">
        <f>IF(K82="Specific Gravity",J82*8.34,IF(K82="Lbs/Gallon",J82,0))</f>
        <v>7.9229999999999992</v>
      </c>
      <c r="M82" s="125" t="s">
        <v>221</v>
      </c>
      <c r="N82" s="119" t="str">
        <f>IF(ISBLANK(B82)," ",CONCATENATE(A82,"  ",B82," (",C82," ",H82,") ",M82))</f>
        <v>International Paint (USA) Inc.  INTERGARD 264 (FPJ034 FPA327) Light Gray</v>
      </c>
      <c r="O82" s="83">
        <v>47</v>
      </c>
      <c r="P82" s="83">
        <v>194</v>
      </c>
      <c r="Q82" s="83" t="s">
        <v>30</v>
      </c>
      <c r="R82" s="93">
        <f>IF($Q82="lb/gal",($P82*120),$P82)</f>
        <v>194</v>
      </c>
      <c r="S82" s="109">
        <f>IF(ISBLANK(E82),0,(((D82*G82)+(I82*L82))/(D82+I82)))</f>
        <v>13.99452</v>
      </c>
      <c r="T82" s="94" t="s">
        <v>17</v>
      </c>
      <c r="U82" s="132">
        <f>IF(ISBLANK(P82)," ",VLOOKUP($T82,'Marine Coating Limits'!$B$3:$C$36,2,FALSE))</f>
        <v>340</v>
      </c>
      <c r="V82" s="82"/>
    </row>
    <row r="83" spans="1:22" ht="15.75" customHeight="1">
      <c r="A83" s="92" t="s">
        <v>4</v>
      </c>
      <c r="B83" s="122" t="s">
        <v>311</v>
      </c>
      <c r="C83" s="98" t="s">
        <v>314</v>
      </c>
      <c r="D83" s="92">
        <v>4</v>
      </c>
      <c r="E83" s="117">
        <v>1.89</v>
      </c>
      <c r="F83" s="99" t="s">
        <v>139</v>
      </c>
      <c r="G83" s="165">
        <f>IF(F83="Specific Gravity",E83*8.34,IF(F83="Lbs/Gallon",E83,0))</f>
        <v>15.762599999999999</v>
      </c>
      <c r="H83" s="98" t="s">
        <v>448</v>
      </c>
      <c r="I83" s="92">
        <v>1</v>
      </c>
      <c r="J83" s="117">
        <v>0.95</v>
      </c>
      <c r="K83" s="99" t="s">
        <v>139</v>
      </c>
      <c r="L83" s="133">
        <f>IF(K83="Specific Gravity",J83*8.34,IF(K83="Lbs/Gallon",J83,0))</f>
        <v>7.9229999999999992</v>
      </c>
      <c r="M83" s="125" t="s">
        <v>477</v>
      </c>
      <c r="N83" s="119" t="str">
        <f>IF(ISBLANK(B83)," ",CONCATENATE(A83,"  ",B83," (",C83," ",H83,") ",M83))</f>
        <v>International Paint (USA) Inc.  INTERGARD 264 (FPL274 FPA327) Red</v>
      </c>
      <c r="O83" s="83">
        <v>48</v>
      </c>
      <c r="P83" s="83">
        <v>194</v>
      </c>
      <c r="Q83" s="83" t="s">
        <v>30</v>
      </c>
      <c r="R83" s="93">
        <f>IF($Q83="lb/gal",($P83*120),$P83)</f>
        <v>194</v>
      </c>
      <c r="S83" s="109">
        <f>IF(ISBLANK(E83),0,(((D83*G83)+(I83*L83))/(D83+I83)))</f>
        <v>14.19468</v>
      </c>
      <c r="T83" s="94" t="s">
        <v>17</v>
      </c>
      <c r="U83" s="132">
        <f>IF(ISBLANK(P83)," ",VLOOKUP($T83,'Marine Coating Limits'!$B$3:$C$36,2,FALSE))</f>
        <v>340</v>
      </c>
      <c r="V83" s="82"/>
    </row>
    <row r="84" spans="1:22" ht="15.75" customHeight="1">
      <c r="A84" s="92" t="s">
        <v>4</v>
      </c>
      <c r="B84" s="122" t="s">
        <v>311</v>
      </c>
      <c r="C84" s="98" t="s">
        <v>315</v>
      </c>
      <c r="D84" s="92">
        <v>4</v>
      </c>
      <c r="E84" s="117">
        <v>1.89</v>
      </c>
      <c r="F84" s="99" t="s">
        <v>139</v>
      </c>
      <c r="G84" s="165">
        <f>IF(F84="Specific Gravity",E84*8.34,IF(F84="Lbs/Gallon",E84,0))</f>
        <v>15.762599999999999</v>
      </c>
      <c r="H84" s="98" t="s">
        <v>448</v>
      </c>
      <c r="I84" s="92">
        <v>1</v>
      </c>
      <c r="J84" s="117">
        <v>0.95</v>
      </c>
      <c r="K84" s="99" t="s">
        <v>139</v>
      </c>
      <c r="L84" s="133">
        <f>IF(K84="Specific Gravity",J84*8.34,IF(K84="Lbs/Gallon",J84,0))</f>
        <v>7.9229999999999992</v>
      </c>
      <c r="M84" s="125" t="s">
        <v>227</v>
      </c>
      <c r="N84" s="119" t="str">
        <f>IF(ISBLANK(B84)," ",CONCATENATE(A84,"  ",B84," (",C84," ",H84,") ",M84))</f>
        <v>International Paint (USA) Inc.  INTERGARD 264 (FPY999 FPA327) Black</v>
      </c>
      <c r="O84" s="168">
        <v>49</v>
      </c>
      <c r="P84" s="168">
        <v>194</v>
      </c>
      <c r="Q84" s="168" t="s">
        <v>30</v>
      </c>
      <c r="R84" s="93">
        <f>IF($Q84="lb/gal",($P84*120),$P84)</f>
        <v>194</v>
      </c>
      <c r="S84" s="109">
        <f>IF(ISBLANK(E84),0,(((D84*G84)+(I84*L84))/(D84+I84)))</f>
        <v>14.19468</v>
      </c>
      <c r="T84" s="94" t="s">
        <v>17</v>
      </c>
      <c r="U84" s="132">
        <f>IF(ISBLANK(P84)," ",VLOOKUP($T84,'Marine Coating Limits'!$B$3:$C$36,2,FALSE))</f>
        <v>340</v>
      </c>
      <c r="V84" s="82"/>
    </row>
    <row r="85" spans="1:22" ht="15.75" customHeight="1">
      <c r="A85" s="92" t="s">
        <v>4</v>
      </c>
      <c r="B85" s="122" t="s">
        <v>316</v>
      </c>
      <c r="C85" s="98" t="s">
        <v>317</v>
      </c>
      <c r="D85" s="92">
        <v>4</v>
      </c>
      <c r="E85" s="117">
        <v>1.46</v>
      </c>
      <c r="F85" s="99" t="s">
        <v>139</v>
      </c>
      <c r="G85" s="165">
        <f>IF(F85="Specific Gravity",E85*8.34,IF(F85="Lbs/Gallon",E85,0))</f>
        <v>12.176399999999999</v>
      </c>
      <c r="H85" s="98" t="s">
        <v>449</v>
      </c>
      <c r="I85" s="92">
        <v>1</v>
      </c>
      <c r="J85" s="117">
        <v>0.89</v>
      </c>
      <c r="K85" s="99" t="s">
        <v>139</v>
      </c>
      <c r="L85" s="133">
        <f>IF(K85="Specific Gravity",J85*8.34,IF(K85="Lbs/Gallon",J85,0))</f>
        <v>7.4226000000000001</v>
      </c>
      <c r="M85" s="125" t="s">
        <v>226</v>
      </c>
      <c r="N85" s="119" t="str">
        <f>IF(ISBLANK(B85)," ",CONCATENATE(A85,"  ",B85," (",C85," ",H85,") ",M85))</f>
        <v>International Paint (USA) Inc.  INTERGARD 403 (KBA400 KBA403) Buff</v>
      </c>
      <c r="O85" s="83">
        <v>51</v>
      </c>
      <c r="P85" s="83">
        <v>304</v>
      </c>
      <c r="Q85" s="83" t="s">
        <v>30</v>
      </c>
      <c r="R85" s="93">
        <f>IF($Q85="lb/gal",($P85*120),$P85)</f>
        <v>304</v>
      </c>
      <c r="S85" s="109">
        <f>IF(ISBLANK(E85),0,(((D85*G85)+(I85*L85))/(D85+I85)))</f>
        <v>11.22564</v>
      </c>
      <c r="T85" s="94" t="s">
        <v>17</v>
      </c>
      <c r="U85" s="132">
        <f>IF(ISBLANK(P85)," ",VLOOKUP($T85,'Marine Coating Limits'!$B$3:$C$36,2,FALSE))</f>
        <v>340</v>
      </c>
      <c r="V85" s="82"/>
    </row>
    <row r="86" spans="1:22" ht="15.75" customHeight="1">
      <c r="A86" s="92" t="s">
        <v>4</v>
      </c>
      <c r="B86" s="122" t="s">
        <v>316</v>
      </c>
      <c r="C86" s="98" t="s">
        <v>318</v>
      </c>
      <c r="D86" s="92">
        <v>4</v>
      </c>
      <c r="E86" s="117">
        <v>1.46</v>
      </c>
      <c r="F86" s="99" t="s">
        <v>139</v>
      </c>
      <c r="G86" s="165">
        <f>IF(F86="Specific Gravity",E86*8.34,IF(F86="Lbs/Gallon",E86,0))</f>
        <v>12.176399999999999</v>
      </c>
      <c r="H86" s="98" t="s">
        <v>449</v>
      </c>
      <c r="I86" s="92">
        <v>1</v>
      </c>
      <c r="J86" s="117">
        <v>0.89</v>
      </c>
      <c r="K86" s="99" t="s">
        <v>139</v>
      </c>
      <c r="L86" s="133">
        <f>IF(K86="Specific Gravity",J86*8.34,IF(K86="Lbs/Gallon",J86,0))</f>
        <v>7.4226000000000001</v>
      </c>
      <c r="M86" s="125" t="s">
        <v>488</v>
      </c>
      <c r="N86" s="119" t="str">
        <f>IF(ISBLANK(B86)," ",CONCATENATE(A86,"  ",B86," (",C86," ",H86,") ",M86))</f>
        <v>International Paint (USA) Inc.  INTERGARD 403 (KBA401 KBA403) Off-White</v>
      </c>
      <c r="O86" s="83">
        <v>52</v>
      </c>
      <c r="P86" s="83">
        <v>304</v>
      </c>
      <c r="Q86" s="83" t="s">
        <v>30</v>
      </c>
      <c r="R86" s="93">
        <f>IF($Q86="lb/gal",($P86*120),$P86)</f>
        <v>304</v>
      </c>
      <c r="S86" s="109">
        <f>IF(ISBLANK(E86),0,(((D86*G86)+(I86*L86))/(D86+I86)))</f>
        <v>11.22564</v>
      </c>
      <c r="T86" s="94" t="s">
        <v>17</v>
      </c>
      <c r="U86" s="132">
        <f>IF(ISBLANK(P86)," ",VLOOKUP($T86,'Marine Coating Limits'!$B$3:$C$36,2,FALSE))</f>
        <v>340</v>
      </c>
      <c r="V86" s="82"/>
    </row>
    <row r="87" spans="1:22" ht="15.75" customHeight="1">
      <c r="A87" s="92" t="s">
        <v>4</v>
      </c>
      <c r="B87" s="122" t="s">
        <v>316</v>
      </c>
      <c r="C87" s="98" t="s">
        <v>319</v>
      </c>
      <c r="D87" s="92">
        <v>4</v>
      </c>
      <c r="E87" s="117">
        <v>1.44</v>
      </c>
      <c r="F87" s="99" t="s">
        <v>139</v>
      </c>
      <c r="G87" s="165">
        <f>IF(F87="Specific Gravity",E87*8.34,IF(F87="Lbs/Gallon",E87,0))</f>
        <v>12.009599999999999</v>
      </c>
      <c r="H87" s="98" t="s">
        <v>449</v>
      </c>
      <c r="I87" s="92">
        <v>1</v>
      </c>
      <c r="J87" s="117">
        <v>0.89</v>
      </c>
      <c r="K87" s="99" t="s">
        <v>139</v>
      </c>
      <c r="L87" s="133">
        <f>IF(K87="Specific Gravity",J87*8.34,IF(K87="Lbs/Gallon",J87,0))</f>
        <v>7.4226000000000001</v>
      </c>
      <c r="M87" s="125" t="s">
        <v>484</v>
      </c>
      <c r="N87" s="119" t="str">
        <f>IF(ISBLANK(B87)," ",CONCATENATE(A87,"  ",B87," (",C87," ",H87,") ",M87))</f>
        <v>International Paint (USA) Inc.  INTERGARD 403 (KBA402 KBA403) Gray</v>
      </c>
      <c r="O87" s="169">
        <v>53</v>
      </c>
      <c r="P87" s="169">
        <v>304</v>
      </c>
      <c r="Q87" s="168" t="s">
        <v>30</v>
      </c>
      <c r="R87" s="93">
        <f>IF($Q87="lb/gal",($P87*120),$P87)</f>
        <v>304</v>
      </c>
      <c r="S87" s="109">
        <f>IF(ISBLANK(E87),0,(((D87*G87)+(I87*L87))/(D87+I87)))</f>
        <v>11.0922</v>
      </c>
      <c r="T87" s="94" t="s">
        <v>17</v>
      </c>
      <c r="U87" s="132">
        <f>IF(ISBLANK(P87)," ",VLOOKUP($T87,'Marine Coating Limits'!$B$3:$C$36,2,FALSE))</f>
        <v>340</v>
      </c>
      <c r="V87" s="82"/>
    </row>
    <row r="88" spans="1:22" ht="15.75" customHeight="1">
      <c r="A88" s="92" t="s">
        <v>4</v>
      </c>
      <c r="B88" s="122" t="s">
        <v>625</v>
      </c>
      <c r="C88" s="98" t="s">
        <v>626</v>
      </c>
      <c r="D88" s="92">
        <v>4</v>
      </c>
      <c r="E88" s="117">
        <v>1.4</v>
      </c>
      <c r="F88" s="99" t="s">
        <v>139</v>
      </c>
      <c r="G88" s="165">
        <f>IF(F88="Specific Gravity",E88*8.34,IF(F88="Lbs/Gallon",E88,0))</f>
        <v>11.675999999999998</v>
      </c>
      <c r="H88" s="98" t="s">
        <v>449</v>
      </c>
      <c r="I88" s="92">
        <v>1</v>
      </c>
      <c r="J88" s="117">
        <v>0.89</v>
      </c>
      <c r="K88" s="99" t="s">
        <v>139</v>
      </c>
      <c r="L88" s="133">
        <f>IF(K88="Specific Gravity",J88*8.34,IF(K88="Lbs/Gallon",J88,0))</f>
        <v>7.4226000000000001</v>
      </c>
      <c r="M88" s="125" t="s">
        <v>826</v>
      </c>
      <c r="N88" s="119" t="str">
        <f>IF(ISBLANK(B88)," ",CONCATENATE(A88,"  ",B88," (",C88," ",H88,") ",M88))</f>
        <v>International Paint (USA) Inc.  INTERGARD 403 IMO (KBA 402 KBA403) Aluminum Grey</v>
      </c>
      <c r="O88" s="169">
        <v>367</v>
      </c>
      <c r="P88" s="169">
        <v>304</v>
      </c>
      <c r="Q88" s="83" t="s">
        <v>30</v>
      </c>
      <c r="R88" s="93">
        <f>IF($Q88="lb/gal",($P88*120),$P88)</f>
        <v>304</v>
      </c>
      <c r="S88" s="109">
        <f>IF(ISBLANK(E88),0,(((D88*G88)+(I88*L88))/(D88+I88)))</f>
        <v>10.82532</v>
      </c>
      <c r="T88" s="94" t="s">
        <v>17</v>
      </c>
      <c r="U88" s="132">
        <f>IF(ISBLANK(P88)," ",VLOOKUP($T88,'Marine Coating Limits'!$B$3:$C$36,2,FALSE))</f>
        <v>340</v>
      </c>
      <c r="V88" s="82"/>
    </row>
    <row r="89" spans="1:22" ht="15.75" customHeight="1">
      <c r="A89" s="92" t="s">
        <v>4</v>
      </c>
      <c r="B89" s="122" t="s">
        <v>625</v>
      </c>
      <c r="C89" s="98" t="s">
        <v>627</v>
      </c>
      <c r="D89" s="92">
        <v>4</v>
      </c>
      <c r="E89" s="117">
        <v>1.41</v>
      </c>
      <c r="F89" s="99" t="s">
        <v>139</v>
      </c>
      <c r="G89" s="165">
        <f>IF(F89="Specific Gravity",E89*8.34,IF(F89="Lbs/Gallon",E89,0))</f>
        <v>11.759399999999999</v>
      </c>
      <c r="H89" s="98" t="s">
        <v>449</v>
      </c>
      <c r="I89" s="92">
        <v>1</v>
      </c>
      <c r="J89" s="117">
        <v>0.89</v>
      </c>
      <c r="K89" s="99" t="s">
        <v>139</v>
      </c>
      <c r="L89" s="133">
        <f>IF(K89="Specific Gravity",J89*8.34,IF(K89="Lbs/Gallon",J89,0))</f>
        <v>7.4226000000000001</v>
      </c>
      <c r="M89" s="125" t="s">
        <v>628</v>
      </c>
      <c r="N89" s="119" t="str">
        <f>IF(ISBLANK(B89)," ",CONCATENATE(A89,"  ",B89," (",C89," ",H89,") ",M89))</f>
        <v>International Paint (USA) Inc.  INTERGARD 403 IMO (KBA 406 KBA403) Light Red</v>
      </c>
      <c r="O89" s="169">
        <v>366</v>
      </c>
      <c r="P89" s="169">
        <v>304</v>
      </c>
      <c r="Q89" s="169" t="s">
        <v>30</v>
      </c>
      <c r="R89" s="93">
        <f>IF($Q89="lb/gal",($P89*120),$P89)</f>
        <v>304</v>
      </c>
      <c r="S89" s="109">
        <f>IF(ISBLANK(E89),0,(((D89*G89)+(I89*L89))/(D89+I89)))</f>
        <v>10.89204</v>
      </c>
      <c r="T89" s="94" t="s">
        <v>17</v>
      </c>
      <c r="U89" s="132">
        <f>IF(ISBLANK(P89)," ",VLOOKUP($T89,'Marine Coating Limits'!$B$3:$C$36,2,FALSE))</f>
        <v>340</v>
      </c>
      <c r="V89" s="82"/>
    </row>
    <row r="90" spans="1:22" ht="15.75" customHeight="1">
      <c r="A90" s="169" t="s">
        <v>4</v>
      </c>
      <c r="B90" s="86" t="s">
        <v>694</v>
      </c>
      <c r="C90" s="88" t="s">
        <v>695</v>
      </c>
      <c r="D90" s="169">
        <v>1</v>
      </c>
      <c r="E90" s="169">
        <v>1.45</v>
      </c>
      <c r="F90" s="89" t="s">
        <v>139</v>
      </c>
      <c r="G90" s="144">
        <f>IF(F90="Specific Gravity",E90*8.34,IF(F90="Lbs/Gallon",E90,0))</f>
        <v>12.093</v>
      </c>
      <c r="H90" s="88" t="s">
        <v>701</v>
      </c>
      <c r="I90" s="169">
        <v>1</v>
      </c>
      <c r="J90" s="169">
        <v>1.1000000000000001</v>
      </c>
      <c r="K90" s="89" t="s">
        <v>139</v>
      </c>
      <c r="L90" s="112">
        <f>IF(K90="Specific Gravity",J90*8.34,IF(K90="Lbs/Gallon",J90,0))</f>
        <v>9.1740000000000013</v>
      </c>
      <c r="M90" s="169" t="s">
        <v>703</v>
      </c>
      <c r="N90" s="119" t="str">
        <f>IF(ISBLANK(B90)," ",CONCATENATE(A90,"  ",B90," (",C90," ",H90,") ",M90))</f>
        <v>International Paint (USA) Inc.  INTERGARD 5377 (HNA578 HNA573) Red Oxide</v>
      </c>
      <c r="O90" s="169">
        <v>385</v>
      </c>
      <c r="P90" s="169">
        <v>325</v>
      </c>
      <c r="Q90" s="169" t="s">
        <v>30</v>
      </c>
      <c r="R90" s="93">
        <f>IF($Q90="lb/gal",($P90*120),$P90)</f>
        <v>325</v>
      </c>
      <c r="S90" s="109">
        <f>IF(ISBLANK(E90),0,(((D90*G90)+(I90*L90))/(D90+I90)))</f>
        <v>10.633500000000002</v>
      </c>
      <c r="T90" s="94" t="s">
        <v>17</v>
      </c>
      <c r="U90" s="132">
        <f>IF(ISBLANK(P90)," ",VLOOKUP($T90,'Marine Coating Limits'!$B$3:$C$36,2,FALSE))</f>
        <v>340</v>
      </c>
      <c r="V90" s="82"/>
    </row>
    <row r="91" spans="1:22" ht="15.75" customHeight="1">
      <c r="A91" s="31" t="s">
        <v>4</v>
      </c>
      <c r="B91" s="134" t="s">
        <v>673</v>
      </c>
      <c r="C91" s="135" t="s">
        <v>674</v>
      </c>
      <c r="D91" s="31">
        <v>1</v>
      </c>
      <c r="E91" s="31">
        <v>1.1000000000000001</v>
      </c>
      <c r="F91" s="136" t="s">
        <v>139</v>
      </c>
      <c r="G91" s="165">
        <f>IF(F91="Specific Gravity",E91*8.34,IF(F91="Lbs/Gallon",E91,0))</f>
        <v>9.1740000000000013</v>
      </c>
      <c r="H91" s="135"/>
      <c r="I91" s="31"/>
      <c r="J91" s="31"/>
      <c r="K91" s="136" t="s">
        <v>139</v>
      </c>
      <c r="L91" s="133">
        <f>IF(K91="Specific Gravity",J91*8.34,IF(K91="Lbs/Gallon",J91,0))</f>
        <v>0</v>
      </c>
      <c r="M91" s="31" t="s">
        <v>623</v>
      </c>
      <c r="N91" s="119" t="str">
        <f>IF(ISBLANK(B91)," ",CONCATENATE(A91,"  ",B91," (",C91," ",H91,") ",M91))</f>
        <v>International Paint (USA) Inc.  INTERGARD 5400 (GMA540 ) Blue</v>
      </c>
      <c r="O91" s="31">
        <v>373</v>
      </c>
      <c r="P91" s="31">
        <v>60</v>
      </c>
      <c r="Q91" s="31" t="s">
        <v>30</v>
      </c>
      <c r="R91" s="93">
        <f>IF($Q91="lb/gal",($P91*120),$P91)</f>
        <v>60</v>
      </c>
      <c r="S91" s="109">
        <f>IF(ISBLANK(E91),0,(((D91*G91)+(I91*L91))/(D91+I91)))</f>
        <v>9.1740000000000013</v>
      </c>
      <c r="T91" s="31" t="s">
        <v>17</v>
      </c>
      <c r="U91" s="132">
        <f>IF(ISBLANK(P91)," ",VLOOKUP($T91,'Marine Coating Limits'!$B$3:$C$36,2,FALSE))</f>
        <v>340</v>
      </c>
      <c r="V91" s="82"/>
    </row>
    <row r="92" spans="1:22" ht="15.75" customHeight="1">
      <c r="A92" s="92" t="s">
        <v>4</v>
      </c>
      <c r="B92" s="122" t="s">
        <v>320</v>
      </c>
      <c r="C92" s="98" t="s">
        <v>321</v>
      </c>
      <c r="D92" s="92">
        <v>4</v>
      </c>
      <c r="E92" s="117">
        <v>1.84</v>
      </c>
      <c r="F92" s="99" t="s">
        <v>139</v>
      </c>
      <c r="G92" s="165">
        <f>IF(F92="Specific Gravity",E92*8.34,IF(F92="Lbs/Gallon",E92,0))</f>
        <v>15.345600000000001</v>
      </c>
      <c r="H92" s="98" t="s">
        <v>450</v>
      </c>
      <c r="I92" s="92">
        <v>1</v>
      </c>
      <c r="J92" s="117">
        <v>0.89</v>
      </c>
      <c r="K92" s="99" t="s">
        <v>139</v>
      </c>
      <c r="L92" s="133">
        <f>IF(K92="Specific Gravity",J92*8.34,IF(K92="Lbs/Gallon",J92,0))</f>
        <v>7.4226000000000001</v>
      </c>
      <c r="M92" s="125" t="s">
        <v>479</v>
      </c>
      <c r="N92" s="119" t="str">
        <f>IF(ISBLANK(B92)," ",CONCATENATE(A92,"  ",B92," (",C92," ",H92,") ",M92))</f>
        <v>International Paint (USA) Inc.  INTERGARD 621 (EK5040H EBA744) Dark Gray</v>
      </c>
      <c r="O92" s="169">
        <v>54</v>
      </c>
      <c r="P92" s="169">
        <v>233</v>
      </c>
      <c r="Q92" s="83" t="s">
        <v>30</v>
      </c>
      <c r="R92" s="93">
        <f>IF($Q92="lb/gal",($P92*120),$P92)</f>
        <v>233</v>
      </c>
      <c r="S92" s="109">
        <f>IF(ISBLANK(E92),0,(((D92*G92)+(I92*L92))/(D92+I92)))</f>
        <v>13.761000000000001</v>
      </c>
      <c r="T92" s="94" t="s">
        <v>183</v>
      </c>
      <c r="U92" s="132">
        <f>IF(ISBLANK(P92)," ",VLOOKUP($T92,'Marine Coating Limits'!$B$3:$C$36,2,FALSE))</f>
        <v>340</v>
      </c>
      <c r="V92" s="82"/>
    </row>
    <row r="93" spans="1:22" ht="15.75" customHeight="1">
      <c r="A93" s="92" t="s">
        <v>4</v>
      </c>
      <c r="B93" s="122" t="s">
        <v>322</v>
      </c>
      <c r="C93" s="98" t="s">
        <v>323</v>
      </c>
      <c r="D93" s="92">
        <v>3.4</v>
      </c>
      <c r="E93" s="117">
        <v>2.5099999999999998</v>
      </c>
      <c r="F93" s="99" t="s">
        <v>139</v>
      </c>
      <c r="G93" s="165">
        <f>IF(F93="Specific Gravity",E93*8.34,IF(F93="Lbs/Gallon",E93,0))</f>
        <v>20.933399999999999</v>
      </c>
      <c r="H93" s="98" t="s">
        <v>451</v>
      </c>
      <c r="I93" s="92">
        <v>0.6</v>
      </c>
      <c r="J93" s="117">
        <v>0.96</v>
      </c>
      <c r="K93" s="99" t="s">
        <v>139</v>
      </c>
      <c r="L93" s="133">
        <f>IF(K93="Specific Gravity",J93*8.34,IF(K93="Lbs/Gallon",J93,0))</f>
        <v>8.0063999999999993</v>
      </c>
      <c r="M93" s="125" t="s">
        <v>484</v>
      </c>
      <c r="N93" s="119" t="str">
        <f>IF(ISBLANK(B93)," ",CONCATENATE(A93,"  ",B93," (",C93," ",H93,") ",M93))</f>
        <v>International Paint (USA) Inc.  INTERGARD 631 (EK6312A EB0294A) Gray</v>
      </c>
      <c r="O93" s="169">
        <v>55</v>
      </c>
      <c r="P93" s="169">
        <v>180</v>
      </c>
      <c r="Q93" s="141" t="s">
        <v>30</v>
      </c>
      <c r="R93" s="93">
        <f>IF($Q93="lb/gal",($P93*120),$P93)</f>
        <v>180</v>
      </c>
      <c r="S93" s="109">
        <f>IF(ISBLANK(E93),0,(((D93*G93)+(I93*L93))/(D93+I93)))</f>
        <v>18.994349999999997</v>
      </c>
      <c r="T93" s="94" t="s">
        <v>183</v>
      </c>
      <c r="U93" s="132">
        <f>IF(ISBLANK(P93)," ",VLOOKUP($T93,'Marine Coating Limits'!$B$3:$C$36,2,FALSE))</f>
        <v>340</v>
      </c>
      <c r="V93" s="82"/>
    </row>
    <row r="94" spans="1:22" ht="15.75" customHeight="1">
      <c r="A94" s="92" t="s">
        <v>4</v>
      </c>
      <c r="B94" s="122" t="s">
        <v>324</v>
      </c>
      <c r="C94" s="98" t="s">
        <v>325</v>
      </c>
      <c r="D94" s="92">
        <v>4.55</v>
      </c>
      <c r="E94" s="117">
        <v>1.38</v>
      </c>
      <c r="F94" s="99" t="s">
        <v>139</v>
      </c>
      <c r="G94" s="165">
        <f>IF(F94="Specific Gravity",E94*8.34,IF(F94="Lbs/Gallon",E94,0))</f>
        <v>11.509199999999998</v>
      </c>
      <c r="H94" s="98" t="s">
        <v>452</v>
      </c>
      <c r="I94" s="92">
        <v>1</v>
      </c>
      <c r="J94" s="117">
        <v>1.0900000000000001</v>
      </c>
      <c r="K94" s="99" t="s">
        <v>139</v>
      </c>
      <c r="L94" s="133">
        <f>IF(K94="Specific Gravity",J94*8.34,IF(K94="Lbs/Gallon",J94,0))</f>
        <v>9.0906000000000002</v>
      </c>
      <c r="M94" s="125" t="s">
        <v>497</v>
      </c>
      <c r="N94" s="119" t="str">
        <f>IF(ISBLANK(B94)," ",CONCATENATE(A94,"  ",B94," (",C94," ",H94,") ",M94))</f>
        <v>International Paint (USA) Inc.  INTERGARD 755 (ESA011 ESA103) Light Base</v>
      </c>
      <c r="O94" s="169">
        <v>32</v>
      </c>
      <c r="P94" s="169">
        <v>415</v>
      </c>
      <c r="Q94" s="141" t="s">
        <v>30</v>
      </c>
      <c r="R94" s="93">
        <f>IF($Q94="lb/gal",($P94*120),$P94)</f>
        <v>415</v>
      </c>
      <c r="S94" s="109">
        <f>IF(ISBLANK(E94),0,(((D94*G94)+(I94*L94))/(D94+I94)))</f>
        <v>11.073416216216215</v>
      </c>
      <c r="T94" s="94" t="s">
        <v>117</v>
      </c>
      <c r="U94" s="132">
        <f>IF(ISBLANK(P94)," ",VLOOKUP($T94,'Marine Coating Limits'!$B$3:$C$36,2,FALSE))</f>
        <v>420</v>
      </c>
      <c r="V94" s="82"/>
    </row>
    <row r="95" spans="1:22" ht="15.75" customHeight="1">
      <c r="A95" s="92" t="s">
        <v>4</v>
      </c>
      <c r="B95" s="122" t="s">
        <v>324</v>
      </c>
      <c r="C95" s="98" t="s">
        <v>326</v>
      </c>
      <c r="D95" s="92">
        <v>4.55</v>
      </c>
      <c r="E95" s="117">
        <v>1.38</v>
      </c>
      <c r="F95" s="99" t="s">
        <v>139</v>
      </c>
      <c r="G95" s="165">
        <f>IF(F95="Specific Gravity",E95*8.34,IF(F95="Lbs/Gallon",E95,0))</f>
        <v>11.509199999999998</v>
      </c>
      <c r="H95" s="98" t="s">
        <v>452</v>
      </c>
      <c r="I95" s="92">
        <v>1</v>
      </c>
      <c r="J95" s="117">
        <v>1.0900000000000001</v>
      </c>
      <c r="K95" s="99" t="s">
        <v>139</v>
      </c>
      <c r="L95" s="133">
        <f>IF(K95="Specific Gravity",J95*8.34,IF(K95="Lbs/Gallon",J95,0))</f>
        <v>9.0906000000000002</v>
      </c>
      <c r="M95" s="125" t="s">
        <v>498</v>
      </c>
      <c r="N95" s="119" t="str">
        <f>IF(ISBLANK(B95)," ",CONCATENATE(A95,"  ",B95," (",C95," ",H95,") ",M95))</f>
        <v>International Paint (USA) Inc.  INTERGARD 755 (ESA044 ESA103) Ultra-D Base</v>
      </c>
      <c r="O95" s="141">
        <v>31</v>
      </c>
      <c r="P95" s="141">
        <v>415</v>
      </c>
      <c r="Q95" s="83" t="s">
        <v>30</v>
      </c>
      <c r="R95" s="93">
        <f>IF($Q95="lb/gal",($P95*120),$P95)</f>
        <v>415</v>
      </c>
      <c r="S95" s="109">
        <f>IF(ISBLANK(E95),0,(((D95*G95)+(I95*L95))/(D95+I95)))</f>
        <v>11.073416216216215</v>
      </c>
      <c r="T95" s="94" t="s">
        <v>117</v>
      </c>
      <c r="U95" s="132">
        <f>IF(ISBLANK(P95)," ",VLOOKUP($T95,'Marine Coating Limits'!$B$3:$C$36,2,FALSE))</f>
        <v>420</v>
      </c>
      <c r="V95" s="82"/>
    </row>
    <row r="96" spans="1:22" ht="15.75" customHeight="1">
      <c r="A96" s="92" t="s">
        <v>4</v>
      </c>
      <c r="B96" s="122" t="s">
        <v>324</v>
      </c>
      <c r="C96" s="98" t="s">
        <v>327</v>
      </c>
      <c r="D96" s="92">
        <v>4.55</v>
      </c>
      <c r="E96" s="117">
        <v>1.390709</v>
      </c>
      <c r="F96" s="99" t="s">
        <v>139</v>
      </c>
      <c r="G96" s="165">
        <f>IF(F96="Specific Gravity",E96*8.34,IF(F96="Lbs/Gallon",E96,0))</f>
        <v>11.59851306</v>
      </c>
      <c r="H96" s="98" t="s">
        <v>452</v>
      </c>
      <c r="I96" s="92">
        <v>1</v>
      </c>
      <c r="J96" s="117">
        <v>1.0900000000000001</v>
      </c>
      <c r="K96" s="99" t="s">
        <v>139</v>
      </c>
      <c r="L96" s="133">
        <f>IF(K96="Specific Gravity",J96*8.34,IF(K96="Lbs/Gallon",J96,0))</f>
        <v>9.0906000000000002</v>
      </c>
      <c r="M96" s="125" t="s">
        <v>227</v>
      </c>
      <c r="N96" s="119" t="str">
        <f>IF(ISBLANK(B96)," ",CONCATENATE(A96,"  ",B96," (",C96," ",H96,") ",M96))</f>
        <v>International Paint (USA) Inc.  INTERGARD 755 (ESY999 ESA103) Black</v>
      </c>
      <c r="O96" s="83">
        <v>30</v>
      </c>
      <c r="P96" s="83">
        <v>415</v>
      </c>
      <c r="Q96" s="83" t="s">
        <v>30</v>
      </c>
      <c r="R96" s="93">
        <f>IF($Q96="lb/gal",($P96*120),$P96)</f>
        <v>415</v>
      </c>
      <c r="S96" s="109">
        <f>IF(ISBLANK(E96),0,(((D96*G96)+(I96*L96))/(D96+I96)))</f>
        <v>11.146636832972973</v>
      </c>
      <c r="T96" s="94" t="s">
        <v>117</v>
      </c>
      <c r="U96" s="132">
        <f>IF(ISBLANK(P96)," ",VLOOKUP($T96,'Marine Coating Limits'!$B$3:$C$36,2,FALSE))</f>
        <v>420</v>
      </c>
      <c r="V96" s="82"/>
    </row>
    <row r="97" spans="1:21" ht="15.75" customHeight="1">
      <c r="A97" s="169" t="s">
        <v>4</v>
      </c>
      <c r="B97" s="86" t="s">
        <v>729</v>
      </c>
      <c r="C97" s="88" t="s">
        <v>730</v>
      </c>
      <c r="D97" s="169">
        <v>1</v>
      </c>
      <c r="E97" s="169">
        <v>1.2</v>
      </c>
      <c r="F97" s="89" t="s">
        <v>139</v>
      </c>
      <c r="G97" s="144">
        <f>IF(F97="Specific Gravity",E97*8.34,IF(F97="Lbs/Gallon",E97,0))</f>
        <v>10.007999999999999</v>
      </c>
      <c r="H97" s="88" t="s">
        <v>733</v>
      </c>
      <c r="I97" s="169">
        <v>1</v>
      </c>
      <c r="J97" s="169">
        <v>1.5</v>
      </c>
      <c r="K97" s="89" t="s">
        <v>139</v>
      </c>
      <c r="L97" s="112">
        <f>IF(K97="Specific Gravity",J97*8.34,IF(K97="Lbs/Gallon",J97,0))</f>
        <v>12.51</v>
      </c>
      <c r="M97" s="169" t="s">
        <v>477</v>
      </c>
      <c r="N97" s="119" t="str">
        <f>IF(ISBLANK(B97)," ",CONCATENATE(A97,"  ",B97," (",C97," ",H97,") ",M97))</f>
        <v>International Paint (USA) Inc.  INTERGARD 822 (EAA200 EAA201) Red</v>
      </c>
      <c r="O97" s="83">
        <v>386</v>
      </c>
      <c r="P97" s="83">
        <v>0</v>
      </c>
      <c r="Q97" s="83" t="s">
        <v>30</v>
      </c>
      <c r="R97" s="93">
        <f>IF($Q97="lb/gal",($P97*120),$P97)</f>
        <v>0</v>
      </c>
      <c r="S97" s="109">
        <f>IF(ISBLANK(E97),0,(((D97*G97)+(I97*L97))/(D97+I97)))</f>
        <v>11.259</v>
      </c>
      <c r="T97" s="94" t="s">
        <v>17</v>
      </c>
      <c r="U97" s="132">
        <f>IF(ISBLANK(P97)," ",VLOOKUP($T97,'Marine Coating Limits'!$B$3:$C$36,2,FALSE))</f>
        <v>340</v>
      </c>
    </row>
    <row r="98" spans="1:21" ht="15.75" customHeight="1">
      <c r="A98" s="92" t="s">
        <v>4</v>
      </c>
      <c r="B98" s="122" t="s">
        <v>328</v>
      </c>
      <c r="C98" s="98" t="s">
        <v>329</v>
      </c>
      <c r="D98" s="92">
        <v>1</v>
      </c>
      <c r="E98" s="117">
        <v>1.38</v>
      </c>
      <c r="F98" s="99" t="s">
        <v>139</v>
      </c>
      <c r="G98" s="165">
        <f>IF(F98="Specific Gravity",E98*8.34,IF(F98="Lbs/Gallon",E98,0))</f>
        <v>11.509199999999998</v>
      </c>
      <c r="H98" s="98"/>
      <c r="I98" s="92"/>
      <c r="J98" s="117"/>
      <c r="K98" s="99" t="s">
        <v>139</v>
      </c>
      <c r="L98" s="133">
        <f>IF(K98="Specific Gravity",J98*8.34,IF(K98="Lbs/Gallon",J98,0))</f>
        <v>0</v>
      </c>
      <c r="M98" s="125" t="s">
        <v>219</v>
      </c>
      <c r="N98" s="119" t="str">
        <f>IF(ISBLANK(B98)," ",CONCATENATE(A98,"  ",B98," (",C98," ",H98,") ",M98))</f>
        <v>International Paint (USA) Inc.  INTERLAC 1 (45587A ) Haze Gray</v>
      </c>
      <c r="O98" s="83">
        <v>56</v>
      </c>
      <c r="P98" s="83">
        <v>336</v>
      </c>
      <c r="Q98" s="83" t="s">
        <v>30</v>
      </c>
      <c r="R98" s="93">
        <f>IF($Q98="lb/gal",($P98*120),$P98)</f>
        <v>336</v>
      </c>
      <c r="S98" s="109">
        <f>IF(ISBLANK(E98),0,(((D98*G98)+(I98*L98))/(D98+I98)))</f>
        <v>11.509199999999998</v>
      </c>
      <c r="T98" s="94" t="s">
        <v>17</v>
      </c>
      <c r="U98" s="132">
        <f>IF(ISBLANK(P98)," ",VLOOKUP($T98,'Marine Coating Limits'!$B$3:$C$36,2,FALSE))</f>
        <v>340</v>
      </c>
    </row>
    <row r="99" spans="1:21" ht="15.75" customHeight="1">
      <c r="A99" s="92" t="s">
        <v>4</v>
      </c>
      <c r="B99" s="122" t="s">
        <v>330</v>
      </c>
      <c r="C99" s="98" t="s">
        <v>331</v>
      </c>
      <c r="D99" s="92">
        <v>1</v>
      </c>
      <c r="E99" s="117">
        <v>1.34</v>
      </c>
      <c r="F99" s="99" t="s">
        <v>139</v>
      </c>
      <c r="G99" s="165">
        <f>IF(F99="Specific Gravity",E99*8.34,IF(F99="Lbs/Gallon",E99,0))</f>
        <v>11.175600000000001</v>
      </c>
      <c r="H99" s="98"/>
      <c r="I99" s="92"/>
      <c r="J99" s="117"/>
      <c r="K99" s="99" t="s">
        <v>139</v>
      </c>
      <c r="L99" s="133">
        <f>IF(K99="Specific Gravity",J99*8.34,IF(K99="Lbs/Gallon",J99,0))</f>
        <v>0</v>
      </c>
      <c r="M99" s="125" t="s">
        <v>219</v>
      </c>
      <c r="N99" s="119" t="str">
        <f>IF(ISBLANK(B99)," ",CONCATENATE(A99,"  ",B99," (",C99," ",H99,") ",M99))</f>
        <v>International Paint (USA) Inc.  INTERLAC 2 (45590 ) Haze Gray</v>
      </c>
      <c r="O99" s="83">
        <v>57</v>
      </c>
      <c r="P99" s="83">
        <v>336</v>
      </c>
      <c r="Q99" s="83" t="s">
        <v>30</v>
      </c>
      <c r="R99" s="93">
        <f>IF($Q99="lb/gal",($P99*120),$P99)</f>
        <v>336</v>
      </c>
      <c r="S99" s="109">
        <f>IF(ISBLANK(E99),0,(((D99*G99)+(I99*L99))/(D99+I99)))</f>
        <v>11.175600000000001</v>
      </c>
      <c r="T99" s="94" t="s">
        <v>17</v>
      </c>
      <c r="U99" s="132">
        <f>IF(ISBLANK(P99)," ",VLOOKUP($T99,'Marine Coating Limits'!$B$3:$C$36,2,FALSE))</f>
        <v>340</v>
      </c>
    </row>
    <row r="100" spans="1:21" ht="15.75" customHeight="1">
      <c r="A100" s="92" t="s">
        <v>4</v>
      </c>
      <c r="B100" s="122" t="s">
        <v>330</v>
      </c>
      <c r="C100" s="98" t="s">
        <v>332</v>
      </c>
      <c r="D100" s="92">
        <v>1</v>
      </c>
      <c r="E100" s="117">
        <v>1.32</v>
      </c>
      <c r="F100" s="99" t="s">
        <v>139</v>
      </c>
      <c r="G100" s="165">
        <f>IF(F100="Specific Gravity",E100*8.34,IF(F100="Lbs/Gallon",E100,0))</f>
        <v>11.008800000000001</v>
      </c>
      <c r="H100" s="98"/>
      <c r="I100" s="92"/>
      <c r="J100" s="117"/>
      <c r="K100" s="99" t="s">
        <v>139</v>
      </c>
      <c r="L100" s="133">
        <f>IF(K100="Specific Gravity",J100*8.34,IF(K100="Lbs/Gallon",J100,0))</f>
        <v>0</v>
      </c>
      <c r="M100" s="125" t="s">
        <v>479</v>
      </c>
      <c r="N100" s="119" t="str">
        <f>IF(ISBLANK(B100)," ",CONCATENATE(A100,"  ",B100," (",C100," ",H100,") ",M100))</f>
        <v>International Paint (USA) Inc.  INTERLAC 2 (45672 ) Dark Gray</v>
      </c>
      <c r="O100" s="141">
        <v>58</v>
      </c>
      <c r="P100" s="141">
        <v>336</v>
      </c>
      <c r="Q100" s="83" t="s">
        <v>30</v>
      </c>
      <c r="R100" s="93">
        <f>IF($Q100="lb/gal",($P100*120),$P100)</f>
        <v>336</v>
      </c>
      <c r="S100" s="109">
        <f>IF(ISBLANK(E100),0,(((D100*G100)+(I100*L100))/(D100+I100)))</f>
        <v>11.008800000000001</v>
      </c>
      <c r="T100" s="94" t="s">
        <v>17</v>
      </c>
      <c r="U100" s="132">
        <f>IF(ISBLANK(P100)," ",VLOOKUP($T100,'Marine Coating Limits'!$B$3:$C$36,2,FALSE))</f>
        <v>340</v>
      </c>
    </row>
    <row r="101" spans="1:21" ht="15.75" customHeight="1">
      <c r="A101" s="169" t="s">
        <v>4</v>
      </c>
      <c r="B101" s="86" t="s">
        <v>750</v>
      </c>
      <c r="C101" s="88" t="s">
        <v>752</v>
      </c>
      <c r="D101" s="169">
        <v>1</v>
      </c>
      <c r="E101" s="169">
        <v>1.37</v>
      </c>
      <c r="F101" s="89" t="s">
        <v>139</v>
      </c>
      <c r="G101" s="144">
        <f>IF(F101="Specific Gravity",E101*8.34,IF(F101="Lbs/Gallon",E101,0))</f>
        <v>11.425800000000001</v>
      </c>
      <c r="H101" s="88"/>
      <c r="I101" s="169"/>
      <c r="J101" s="169"/>
      <c r="K101" s="89" t="s">
        <v>139</v>
      </c>
      <c r="L101" s="112">
        <f>IF(K101="Specific Gravity",J101*8.34,IF(K101="Lbs/Gallon",J101,0))</f>
        <v>0</v>
      </c>
      <c r="M101" s="169" t="s">
        <v>219</v>
      </c>
      <c r="N101" s="119" t="str">
        <f>IF(ISBLANK(B101)," ",CONCATENATE(A101,"  ",B101," (",C101," ",H101,") ",M101))</f>
        <v>International Paint (USA) Inc.  INTERLAC 2V (CEA250 ) Haze Gray</v>
      </c>
      <c r="O101" s="83">
        <v>396</v>
      </c>
      <c r="P101" s="83">
        <v>250</v>
      </c>
      <c r="Q101" s="83" t="s">
        <v>30</v>
      </c>
      <c r="R101" s="93">
        <f>IF($Q101="lb/gal",($P101*120),$P101)</f>
        <v>250</v>
      </c>
      <c r="S101" s="109">
        <f>IF(ISBLANK(E101),0,(((D101*G101)+(I101*L101))/(D101+I101)))</f>
        <v>11.425800000000001</v>
      </c>
      <c r="T101" s="94" t="s">
        <v>17</v>
      </c>
      <c r="U101" s="132">
        <f>IF(ISBLANK(P101)," ",VLOOKUP($T101,'Marine Coating Limits'!$B$3:$C$36,2,FALSE))</f>
        <v>340</v>
      </c>
    </row>
    <row r="102" spans="1:21" ht="15.75" customHeight="1">
      <c r="A102" s="169" t="s">
        <v>4</v>
      </c>
      <c r="B102" s="86" t="s">
        <v>750</v>
      </c>
      <c r="C102" s="88" t="s">
        <v>751</v>
      </c>
      <c r="D102" s="169">
        <v>1</v>
      </c>
      <c r="E102" s="169">
        <v>1.4</v>
      </c>
      <c r="F102" s="89" t="s">
        <v>139</v>
      </c>
      <c r="G102" s="144">
        <f>IF(F102="Specific Gravity",E102*8.34,IF(F102="Lbs/Gallon",E102,0))</f>
        <v>11.675999999999998</v>
      </c>
      <c r="H102" s="88"/>
      <c r="I102" s="169"/>
      <c r="J102" s="169"/>
      <c r="K102" s="89" t="s">
        <v>139</v>
      </c>
      <c r="L102" s="112">
        <f>IF(K102="Specific Gravity",J102*8.34,IF(K102="Lbs/Gallon",J102,0))</f>
        <v>0</v>
      </c>
      <c r="M102" s="169" t="s">
        <v>479</v>
      </c>
      <c r="N102" s="119" t="str">
        <f>IF(ISBLANK(B102)," ",CONCATENATE(A102,"  ",B102," (",C102," ",H102,") ",M102))</f>
        <v>International Paint (USA) Inc.  INTERLAC 2V (CEA251 ) Dark Gray</v>
      </c>
      <c r="O102" s="83">
        <v>395</v>
      </c>
      <c r="P102" s="83">
        <v>250</v>
      </c>
      <c r="Q102" s="83" t="s">
        <v>30</v>
      </c>
      <c r="R102" s="93">
        <f>IF($Q102="lb/gal",($P102*120),$P102)</f>
        <v>250</v>
      </c>
      <c r="S102" s="109">
        <f>IF(ISBLANK(E102),0,(((D102*G102)+(I102*L102))/(D102+I102)))</f>
        <v>11.675999999999998</v>
      </c>
      <c r="T102" s="94" t="s">
        <v>17</v>
      </c>
      <c r="U102" s="132">
        <f>IF(ISBLANK(P102)," ",VLOOKUP($T102,'Marine Coating Limits'!$B$3:$C$36,2,FALSE))</f>
        <v>340</v>
      </c>
    </row>
    <row r="103" spans="1:21" ht="15.75" customHeight="1">
      <c r="A103" s="92" t="s">
        <v>4</v>
      </c>
      <c r="B103" s="122" t="s">
        <v>333</v>
      </c>
      <c r="C103" s="98" t="s">
        <v>334</v>
      </c>
      <c r="D103" s="92">
        <v>1</v>
      </c>
      <c r="E103" s="117">
        <v>1.79</v>
      </c>
      <c r="F103" s="99" t="s">
        <v>139</v>
      </c>
      <c r="G103" s="165">
        <f>IF(F103="Specific Gravity",E103*8.34,IF(F103="Lbs/Gallon",E103,0))</f>
        <v>14.928599999999999</v>
      </c>
      <c r="H103" s="98"/>
      <c r="I103" s="92"/>
      <c r="J103" s="117"/>
      <c r="K103" s="99" t="s">
        <v>139</v>
      </c>
      <c r="L103" s="133">
        <f>IF(K103="Specific Gravity",J103*8.34,IF(K103="Lbs/Gallon",J103,0))</f>
        <v>0</v>
      </c>
      <c r="M103" s="125" t="s">
        <v>499</v>
      </c>
      <c r="N103" s="119" t="str">
        <f>IF(ISBLANK(B103)," ",CONCATENATE(A103,"  ",B103," (",C103," ",H103,") ",M103))</f>
        <v>International Paint (USA) Inc.  INTERLAC 537 DODE24607 (5347 ) F-124 Soft White</v>
      </c>
      <c r="O103" s="83">
        <v>60</v>
      </c>
      <c r="P103" s="83">
        <v>340</v>
      </c>
      <c r="Q103" s="83" t="s">
        <v>30</v>
      </c>
      <c r="R103" s="93">
        <f>IF($Q103="lb/gal",($P103*120),$P103)</f>
        <v>340</v>
      </c>
      <c r="S103" s="109">
        <f>IF(ISBLANK(E103),0,(((D103*G103)+(I103*L103))/(D103+I103)))</f>
        <v>14.928599999999999</v>
      </c>
      <c r="T103" s="94" t="s">
        <v>17</v>
      </c>
      <c r="U103" s="132">
        <f>IF(ISBLANK(P103)," ",VLOOKUP($T103,'Marine Coating Limits'!$B$3:$C$36,2,FALSE))</f>
        <v>340</v>
      </c>
    </row>
    <row r="104" spans="1:21" ht="15.75" customHeight="1">
      <c r="A104" s="92" t="s">
        <v>4</v>
      </c>
      <c r="B104" s="122" t="s">
        <v>333</v>
      </c>
      <c r="C104" s="98" t="s">
        <v>335</v>
      </c>
      <c r="D104" s="92">
        <v>1</v>
      </c>
      <c r="E104" s="117">
        <v>1.79</v>
      </c>
      <c r="F104" s="99" t="s">
        <v>139</v>
      </c>
      <c r="G104" s="165">
        <f>IF(F104="Specific Gravity",E104*8.34,IF(F104="Lbs/Gallon",E104,0))</f>
        <v>14.928599999999999</v>
      </c>
      <c r="H104" s="98"/>
      <c r="I104" s="92"/>
      <c r="J104" s="117"/>
      <c r="K104" s="99" t="s">
        <v>139</v>
      </c>
      <c r="L104" s="133">
        <f>IF(K104="Specific Gravity",J104*8.34,IF(K104="Lbs/Gallon",J104,0))</f>
        <v>0</v>
      </c>
      <c r="M104" s="125" t="s">
        <v>500</v>
      </c>
      <c r="N104" s="119" t="str">
        <f>IF(ISBLANK(B104)," ",CONCATENATE(A104,"  ",B104," (",C104," ",H104,") ",M104))</f>
        <v>International Paint (USA) Inc.  INTERLAC 537 DODE24607 (5356 ) F-124 Bulkhead Gray</v>
      </c>
      <c r="O104" s="83">
        <v>59</v>
      </c>
      <c r="P104" s="83">
        <v>340</v>
      </c>
      <c r="Q104" s="83" t="s">
        <v>30</v>
      </c>
      <c r="R104" s="93">
        <f>IF($Q104="lb/gal",($P104*120),$P104)</f>
        <v>340</v>
      </c>
      <c r="S104" s="109">
        <f>IF(ISBLANK(E104),0,(((D104*G104)+(I104*L104))/(D104+I104)))</f>
        <v>14.928599999999999</v>
      </c>
      <c r="T104" s="94" t="s">
        <v>17</v>
      </c>
      <c r="U104" s="132">
        <f>IF(ISBLANK(P104)," ",VLOOKUP($T104,'Marine Coating Limits'!$B$3:$C$36,2,FALSE))</f>
        <v>340</v>
      </c>
    </row>
    <row r="105" spans="1:21" ht="15.75" customHeight="1">
      <c r="A105" s="92" t="s">
        <v>4</v>
      </c>
      <c r="B105" s="122" t="s">
        <v>336</v>
      </c>
      <c r="C105" s="98" t="s">
        <v>337</v>
      </c>
      <c r="D105" s="92">
        <v>1</v>
      </c>
      <c r="E105" s="117">
        <v>1.1100000000000001</v>
      </c>
      <c r="F105" s="99" t="s">
        <v>139</v>
      </c>
      <c r="G105" s="165">
        <f>IF(F105="Specific Gravity",E105*8.34,IF(F105="Lbs/Gallon",E105,0))</f>
        <v>9.2574000000000005</v>
      </c>
      <c r="H105" s="98"/>
      <c r="I105" s="92"/>
      <c r="J105" s="117"/>
      <c r="K105" s="99" t="s">
        <v>139</v>
      </c>
      <c r="L105" s="133">
        <f>IF(K105="Specific Gravity",J105*8.34,IF(K105="Lbs/Gallon",J105,0))</f>
        <v>0</v>
      </c>
      <c r="M105" s="125" t="s">
        <v>224</v>
      </c>
      <c r="N105" s="119" t="str">
        <f>IF(ISBLANK(B105)," ",CONCATENATE(A105,"  ",B105," (",C105," ",H105,") ",M105))</f>
        <v>International Paint (USA) Inc.  INTERLAC 665 (CLB000 ) White</v>
      </c>
      <c r="O105" s="169">
        <v>61</v>
      </c>
      <c r="P105" s="169">
        <v>420</v>
      </c>
      <c r="Q105" s="83" t="s">
        <v>30</v>
      </c>
      <c r="R105" s="93">
        <f>IF($Q105="lb/gal",($P105*120),$P105)</f>
        <v>420</v>
      </c>
      <c r="S105" s="109">
        <f>IF(ISBLANK(E105),0,(((D105*G105)+(I105*L105))/(D105+I105)))</f>
        <v>9.2574000000000005</v>
      </c>
      <c r="T105" s="94" t="s">
        <v>117</v>
      </c>
      <c r="U105" s="132">
        <f>IF(ISBLANK(P105)," ",VLOOKUP($T105,'Marine Coating Limits'!$B$3:$C$36,2,FALSE))</f>
        <v>420</v>
      </c>
    </row>
    <row r="106" spans="1:21" ht="15.75" customHeight="1">
      <c r="A106" s="92" t="s">
        <v>4</v>
      </c>
      <c r="B106" s="122" t="s">
        <v>336</v>
      </c>
      <c r="C106" s="98" t="s">
        <v>338</v>
      </c>
      <c r="D106" s="92">
        <v>1</v>
      </c>
      <c r="E106" s="117">
        <v>1.01</v>
      </c>
      <c r="F106" s="99" t="s">
        <v>139</v>
      </c>
      <c r="G106" s="165">
        <f>IF(F106="Specific Gravity",E106*8.34,IF(F106="Lbs/Gallon",E106,0))</f>
        <v>8.4233999999999991</v>
      </c>
      <c r="H106" s="98"/>
      <c r="I106" s="92"/>
      <c r="J106" s="117"/>
      <c r="K106" s="99" t="s">
        <v>139</v>
      </c>
      <c r="L106" s="133">
        <f>IF(K106="Specific Gravity",J106*8.34,IF(K106="Lbs/Gallon",J106,0))</f>
        <v>0</v>
      </c>
      <c r="M106" s="125" t="s">
        <v>501</v>
      </c>
      <c r="N106" s="119" t="str">
        <f>IF(ISBLANK(B106)," ",CONCATENATE(A106,"  ",B106," (",C106," ",H106,") ",M106))</f>
        <v>International Paint (USA) Inc.  INTERLAC 665 (CLK724 ) Storm Gray</v>
      </c>
      <c r="O106" s="168">
        <v>62</v>
      </c>
      <c r="P106" s="168">
        <v>420</v>
      </c>
      <c r="Q106" s="83" t="s">
        <v>30</v>
      </c>
      <c r="R106" s="93">
        <f>IF($Q106="lb/gal",($P106*120),$P106)</f>
        <v>420</v>
      </c>
      <c r="S106" s="109">
        <f>IF(ISBLANK(E106),0,(((D106*G106)+(I106*L106))/(D106+I106)))</f>
        <v>8.4233999999999991</v>
      </c>
      <c r="T106" s="94" t="s">
        <v>117</v>
      </c>
      <c r="U106" s="132">
        <f>IF(ISBLANK(P106)," ",VLOOKUP($T106,'Marine Coating Limits'!$B$3:$C$36,2,FALSE))</f>
        <v>420</v>
      </c>
    </row>
    <row r="107" spans="1:21" ht="15.75" customHeight="1">
      <c r="A107" s="92" t="s">
        <v>4</v>
      </c>
      <c r="B107" s="122" t="s">
        <v>336</v>
      </c>
      <c r="C107" s="98" t="s">
        <v>339</v>
      </c>
      <c r="D107" s="92">
        <v>1</v>
      </c>
      <c r="E107" s="117">
        <v>1</v>
      </c>
      <c r="F107" s="99" t="s">
        <v>139</v>
      </c>
      <c r="G107" s="165">
        <f>IF(F107="Specific Gravity",E107*8.34,IF(F107="Lbs/Gallon",E107,0))</f>
        <v>8.34</v>
      </c>
      <c r="H107" s="98"/>
      <c r="I107" s="92"/>
      <c r="J107" s="117"/>
      <c r="K107" s="99" t="s">
        <v>139</v>
      </c>
      <c r="L107" s="133">
        <f>IF(K107="Specific Gravity",J107*8.34,IF(K107="Lbs/Gallon",J107,0))</f>
        <v>0</v>
      </c>
      <c r="M107" s="125" t="s">
        <v>227</v>
      </c>
      <c r="N107" s="119" t="str">
        <f>IF(ISBLANK(B107)," ",CONCATENATE(A107,"  ",B107," (",C107," ",H107,") ",M107))</f>
        <v>International Paint (USA) Inc.  INTERLAC 665 (CLY999 ) Black</v>
      </c>
      <c r="O107" s="83">
        <v>64</v>
      </c>
      <c r="P107" s="83">
        <v>420</v>
      </c>
      <c r="Q107" s="83" t="s">
        <v>30</v>
      </c>
      <c r="R107" s="93">
        <f>IF($Q107="lb/gal",($P107*120),$P107)</f>
        <v>420</v>
      </c>
      <c r="S107" s="109">
        <f>IF(ISBLANK(E107),0,(((D107*G107)+(I107*L107))/(D107+I107)))</f>
        <v>8.34</v>
      </c>
      <c r="T107" s="94" t="s">
        <v>117</v>
      </c>
      <c r="U107" s="132">
        <f>IF(ISBLANK(P107)," ",VLOOKUP($T107,'Marine Coating Limits'!$B$3:$C$36,2,FALSE))</f>
        <v>420</v>
      </c>
    </row>
    <row r="108" spans="1:21" ht="15.75" customHeight="1">
      <c r="A108" s="92" t="s">
        <v>4</v>
      </c>
      <c r="B108" s="122" t="s">
        <v>340</v>
      </c>
      <c r="C108" s="98" t="s">
        <v>341</v>
      </c>
      <c r="D108" s="92">
        <v>4</v>
      </c>
      <c r="E108" s="117">
        <v>1.86</v>
      </c>
      <c r="F108" s="99" t="s">
        <v>139</v>
      </c>
      <c r="G108" s="165">
        <f>IF(F108="Specific Gravity",E108*8.34,IF(F108="Lbs/Gallon",E108,0))</f>
        <v>15.512400000000001</v>
      </c>
      <c r="H108" s="98" t="s">
        <v>453</v>
      </c>
      <c r="I108" s="92">
        <v>1</v>
      </c>
      <c r="J108" s="117">
        <v>0.95</v>
      </c>
      <c r="K108" s="99" t="s">
        <v>139</v>
      </c>
      <c r="L108" s="133">
        <f>IF(K108="Specific Gravity",J108*8.34,IF(K108="Lbs/Gallon",J108,0))</f>
        <v>7.9229999999999992</v>
      </c>
      <c r="M108" s="125" t="s">
        <v>488</v>
      </c>
      <c r="N108" s="119" t="str">
        <f>IF(ISBLANK(B108)," ",CONCATENATE(A108,"  ",B108," (",C108," ",H108,") ",M108))</f>
        <v>International Paint (USA) Inc.  INTERLINE 604 (THA660 THA665) Off-White</v>
      </c>
      <c r="O108" s="83">
        <v>65</v>
      </c>
      <c r="P108" s="83">
        <v>194</v>
      </c>
      <c r="Q108" s="83" t="s">
        <v>30</v>
      </c>
      <c r="R108" s="93">
        <f>IF($Q108="lb/gal",($P108*120),$P108)</f>
        <v>194</v>
      </c>
      <c r="S108" s="109">
        <f>IF(ISBLANK(E108),0,(((D108*G108)+(I108*L108))/(D108+I108)))</f>
        <v>13.99452</v>
      </c>
      <c r="T108" s="94" t="s">
        <v>125</v>
      </c>
      <c r="U108" s="132">
        <f>IF(ISBLANK(P108)," ",VLOOKUP($T108,'Marine Coating Limits'!$B$3:$C$36,2,FALSE))</f>
        <v>280</v>
      </c>
    </row>
    <row r="109" spans="1:21" ht="15.75" customHeight="1">
      <c r="A109" s="92" t="s">
        <v>4</v>
      </c>
      <c r="B109" s="122" t="s">
        <v>340</v>
      </c>
      <c r="C109" s="98" t="s">
        <v>342</v>
      </c>
      <c r="D109" s="92">
        <v>4</v>
      </c>
      <c r="E109" s="117">
        <v>1.86</v>
      </c>
      <c r="F109" s="99" t="s">
        <v>139</v>
      </c>
      <c r="G109" s="165">
        <f>IF(F109="Specific Gravity",E109*8.34,IF(F109="Lbs/Gallon",E109,0))</f>
        <v>15.512400000000001</v>
      </c>
      <c r="H109" s="98" t="s">
        <v>453</v>
      </c>
      <c r="I109" s="92">
        <v>1</v>
      </c>
      <c r="J109" s="117">
        <v>0.95</v>
      </c>
      <c r="K109" s="99" t="s">
        <v>139</v>
      </c>
      <c r="L109" s="133">
        <f>IF(K109="Specific Gravity",J109*8.34,IF(K109="Lbs/Gallon",J109,0))</f>
        <v>7.9229999999999992</v>
      </c>
      <c r="M109" s="125" t="s">
        <v>221</v>
      </c>
      <c r="N109" s="119" t="str">
        <f>IF(ISBLANK(B109)," ",CONCATENATE(A109,"  ",B109," (",C109," ",H109,") ",M109))</f>
        <v>International Paint (USA) Inc.  INTERLINE 604 (THA661 THA665) Light Gray</v>
      </c>
      <c r="O109" s="168">
        <v>66</v>
      </c>
      <c r="P109" s="168">
        <v>194</v>
      </c>
      <c r="Q109" s="83" t="s">
        <v>30</v>
      </c>
      <c r="R109" s="93">
        <f>IF($Q109="lb/gal",($P109*120),$P109)</f>
        <v>194</v>
      </c>
      <c r="S109" s="109">
        <f>IF(ISBLANK(E109),0,(((D109*G109)+(I109*L109))/(D109+I109)))</f>
        <v>13.99452</v>
      </c>
      <c r="T109" s="94" t="s">
        <v>125</v>
      </c>
      <c r="U109" s="132">
        <f>IF(ISBLANK(P109)," ",VLOOKUP($T109,'Marine Coating Limits'!$B$3:$C$36,2,FALSE))</f>
        <v>280</v>
      </c>
    </row>
    <row r="110" spans="1:21" ht="15.75" customHeight="1">
      <c r="A110" s="92" t="s">
        <v>4</v>
      </c>
      <c r="B110" s="122" t="s">
        <v>340</v>
      </c>
      <c r="C110" s="98" t="s">
        <v>343</v>
      </c>
      <c r="D110" s="92">
        <v>4</v>
      </c>
      <c r="E110" s="117">
        <v>1.88</v>
      </c>
      <c r="F110" s="99" t="s">
        <v>139</v>
      </c>
      <c r="G110" s="165">
        <f>IF(F110="Specific Gravity",E110*8.34,IF(F110="Lbs/Gallon",E110,0))</f>
        <v>15.679199999999998</v>
      </c>
      <c r="H110" s="98" t="s">
        <v>453</v>
      </c>
      <c r="I110" s="92">
        <v>1</v>
      </c>
      <c r="J110" s="117">
        <v>0.95</v>
      </c>
      <c r="K110" s="99" t="s">
        <v>139</v>
      </c>
      <c r="L110" s="133">
        <f>IF(K110="Specific Gravity",J110*8.34,IF(K110="Lbs/Gallon",J110,0))</f>
        <v>7.9229999999999992</v>
      </c>
      <c r="M110" s="125" t="s">
        <v>477</v>
      </c>
      <c r="N110" s="119" t="str">
        <f>IF(ISBLANK(B110)," ",CONCATENATE(A110,"  ",B110," (",C110," ",H110,") ",M110))</f>
        <v>International Paint (USA) Inc.  INTERLINE 604 (THA664 THA665) Red</v>
      </c>
      <c r="O110" s="83">
        <v>67</v>
      </c>
      <c r="P110" s="83">
        <v>194</v>
      </c>
      <c r="Q110" s="83" t="s">
        <v>30</v>
      </c>
      <c r="R110" s="93">
        <f>IF($Q110="lb/gal",($P110*120),$P110)</f>
        <v>194</v>
      </c>
      <c r="S110" s="109">
        <f>IF(ISBLANK(E110),0,(((D110*G110)+(I110*L110))/(D110+I110)))</f>
        <v>14.127959999999998</v>
      </c>
      <c r="T110" s="94" t="s">
        <v>125</v>
      </c>
      <c r="U110" s="132">
        <f>IF(ISBLANK(P110)," ",VLOOKUP($T110,'Marine Coating Limits'!$B$3:$C$36,2,FALSE))</f>
        <v>280</v>
      </c>
    </row>
    <row r="111" spans="1:21" ht="15.75" customHeight="1">
      <c r="A111" s="92" t="s">
        <v>4</v>
      </c>
      <c r="B111" s="122" t="s">
        <v>344</v>
      </c>
      <c r="C111" s="98" t="s">
        <v>345</v>
      </c>
      <c r="D111" s="92">
        <v>4</v>
      </c>
      <c r="E111" s="117">
        <v>1.46</v>
      </c>
      <c r="F111" s="99" t="s">
        <v>139</v>
      </c>
      <c r="G111" s="165">
        <f>IF(F111="Specific Gravity",E111*8.34,IF(F111="Lbs/Gallon",E111,0))</f>
        <v>12.176399999999999</v>
      </c>
      <c r="H111" s="98" t="s">
        <v>454</v>
      </c>
      <c r="I111" s="92">
        <v>1</v>
      </c>
      <c r="J111" s="117">
        <v>0.94</v>
      </c>
      <c r="K111" s="99" t="s">
        <v>139</v>
      </c>
      <c r="L111" s="133">
        <f>IF(K111="Specific Gravity",J111*8.34,IF(K111="Lbs/Gallon",J111,0))</f>
        <v>7.839599999999999</v>
      </c>
      <c r="M111" s="125" t="s">
        <v>226</v>
      </c>
      <c r="N111" s="119" t="str">
        <f>IF(ISBLANK(B111)," ",CONCATENATE(A111,"  ",B111," (",C111," ",H111,") ",M111))</f>
        <v>International Paint (USA) Inc.  INTERLINE 624 (THA 626 THA627) Buff</v>
      </c>
      <c r="O111" s="169">
        <v>68</v>
      </c>
      <c r="P111" s="169">
        <v>98</v>
      </c>
      <c r="Q111" s="83" t="s">
        <v>30</v>
      </c>
      <c r="R111" s="93">
        <f>IF($Q111="lb/gal",($P111*120),$P111)</f>
        <v>98</v>
      </c>
      <c r="S111" s="109">
        <f>IF(ISBLANK(E111),0,(((D111*G111)+(I111*L111))/(D111+I111)))</f>
        <v>11.30904</v>
      </c>
      <c r="T111" s="94" t="s">
        <v>125</v>
      </c>
      <c r="U111" s="132">
        <f>IF(ISBLANK(P111)," ",VLOOKUP($T111,'Marine Coating Limits'!$B$3:$C$36,2,FALSE))</f>
        <v>280</v>
      </c>
    </row>
    <row r="112" spans="1:21" ht="15.75" customHeight="1">
      <c r="A112" s="92" t="s">
        <v>4</v>
      </c>
      <c r="B112" s="122" t="s">
        <v>344</v>
      </c>
      <c r="C112" s="98" t="s">
        <v>346</v>
      </c>
      <c r="D112" s="92">
        <v>4</v>
      </c>
      <c r="E112" s="117">
        <v>1.45</v>
      </c>
      <c r="F112" s="99" t="s">
        <v>139</v>
      </c>
      <c r="G112" s="165">
        <f>IF(F112="Specific Gravity",E112*8.34,IF(F112="Lbs/Gallon",E112,0))</f>
        <v>12.093</v>
      </c>
      <c r="H112" s="98" t="s">
        <v>454</v>
      </c>
      <c r="I112" s="92">
        <v>1</v>
      </c>
      <c r="J112" s="117">
        <v>0.94</v>
      </c>
      <c r="K112" s="99" t="s">
        <v>139</v>
      </c>
      <c r="L112" s="133">
        <f>IF(K112="Specific Gravity",J112*8.34,IF(K112="Lbs/Gallon",J112,0))</f>
        <v>7.839599999999999</v>
      </c>
      <c r="M112" s="125" t="s">
        <v>224</v>
      </c>
      <c r="N112" s="119" t="str">
        <f>IF(ISBLANK(B112)," ",CONCATENATE(A112,"  ",B112," (",C112," ",H112,") ",M112))</f>
        <v>International Paint (USA) Inc.  INTERLINE 624 (THA623 THA627) White</v>
      </c>
      <c r="O112" s="169">
        <v>70</v>
      </c>
      <c r="P112" s="169">
        <v>98</v>
      </c>
      <c r="Q112" s="141" t="s">
        <v>30</v>
      </c>
      <c r="R112" s="93">
        <f>IF($Q112="lb/gal",($P112*120),$P112)</f>
        <v>98</v>
      </c>
      <c r="S112" s="109">
        <f>IF(ISBLANK(E112),0,(((D112*G112)+(I112*L112))/(D112+I112)))</f>
        <v>11.242319999999999</v>
      </c>
      <c r="T112" s="94" t="s">
        <v>125</v>
      </c>
      <c r="U112" s="132">
        <f>IF(ISBLANK(P112)," ",VLOOKUP($T112,'Marine Coating Limits'!$B$3:$C$36,2,FALSE))</f>
        <v>280</v>
      </c>
    </row>
    <row r="113" spans="1:21" ht="15.75" customHeight="1">
      <c r="A113" s="92" t="s">
        <v>4</v>
      </c>
      <c r="B113" s="122" t="s">
        <v>344</v>
      </c>
      <c r="C113" s="98" t="s">
        <v>347</v>
      </c>
      <c r="D113" s="92">
        <v>4</v>
      </c>
      <c r="E113" s="117">
        <v>1.44</v>
      </c>
      <c r="F113" s="99" t="s">
        <v>139</v>
      </c>
      <c r="G113" s="165">
        <f>IF(F113="Specific Gravity",E113*8.34,IF(F113="Lbs/Gallon",E113,0))</f>
        <v>12.009599999999999</v>
      </c>
      <c r="H113" s="98" t="s">
        <v>454</v>
      </c>
      <c r="I113" s="92">
        <v>1</v>
      </c>
      <c r="J113" s="117">
        <v>0.94</v>
      </c>
      <c r="K113" s="99" t="s">
        <v>139</v>
      </c>
      <c r="L113" s="133">
        <f>IF(K113="Specific Gravity",J113*8.34,IF(K113="Lbs/Gallon",J113,0))</f>
        <v>7.839599999999999</v>
      </c>
      <c r="M113" s="119" t="s">
        <v>484</v>
      </c>
      <c r="N113" s="119" t="str">
        <f>IF(ISBLANK(B113)," ",CONCATENATE(A113,"  ",B113," (",C113," ",H113,") ",M113))</f>
        <v>International Paint (USA) Inc.  INTERLINE 624 (THA625 THA627) Gray</v>
      </c>
      <c r="O113" s="93">
        <v>69</v>
      </c>
      <c r="P113" s="93">
        <v>98</v>
      </c>
      <c r="Q113" s="83" t="s">
        <v>30</v>
      </c>
      <c r="R113" s="93">
        <f>IF($Q113="lb/gal",($P113*120),$P113)</f>
        <v>98</v>
      </c>
      <c r="S113" s="109">
        <f>IF(ISBLANK(E113),0,(((D113*G113)+(I113*L113))/(D113+I113)))</f>
        <v>11.175599999999999</v>
      </c>
      <c r="T113" s="94" t="s">
        <v>125</v>
      </c>
      <c r="U113" s="132">
        <f>IF(ISBLANK(P113)," ",VLOOKUP($T113,'Marine Coating Limits'!$B$3:$C$36,2,FALSE))</f>
        <v>280</v>
      </c>
    </row>
    <row r="114" spans="1:21" ht="15.75" customHeight="1">
      <c r="A114" s="92" t="s">
        <v>4</v>
      </c>
      <c r="B114" s="122" t="s">
        <v>348</v>
      </c>
      <c r="C114" s="98" t="s">
        <v>349</v>
      </c>
      <c r="D114" s="92">
        <v>3</v>
      </c>
      <c r="E114" s="117">
        <v>1.36</v>
      </c>
      <c r="F114" s="99" t="s">
        <v>139</v>
      </c>
      <c r="G114" s="165">
        <f>IF(F114="Specific Gravity",E114*8.34,IF(F114="Lbs/Gallon",E114,0))</f>
        <v>11.342400000000001</v>
      </c>
      <c r="H114" s="98" t="s">
        <v>455</v>
      </c>
      <c r="I114" s="92">
        <v>1</v>
      </c>
      <c r="J114" s="117">
        <v>1.05</v>
      </c>
      <c r="K114" s="99" t="s">
        <v>139</v>
      </c>
      <c r="L114" s="133">
        <f>IF(K114="Specific Gravity",J114*8.34,IF(K114="Lbs/Gallon",J114,0))</f>
        <v>8.7569999999999997</v>
      </c>
      <c r="M114" s="125" t="s">
        <v>226</v>
      </c>
      <c r="N114" s="119" t="str">
        <f>IF(ISBLANK(B114)," ",CONCATENATE(A114,"  ",B114," (",C114," ",H114,") ",M114))</f>
        <v>International Paint (USA) Inc.  Interline 783 (THA 782 THA 785) Buff</v>
      </c>
      <c r="O114" s="169">
        <v>5010</v>
      </c>
      <c r="P114" s="169">
        <v>120</v>
      </c>
      <c r="Q114" s="83" t="s">
        <v>30</v>
      </c>
      <c r="R114" s="93">
        <f>IF($Q114="lb/gal",($P114*120),$P114)</f>
        <v>120</v>
      </c>
      <c r="S114" s="109">
        <f>IF(ISBLANK(E114),0,(((D114*G114)+(I114*L114))/(D114+I114)))</f>
        <v>10.696050000000001</v>
      </c>
      <c r="T114" s="94" t="s">
        <v>125</v>
      </c>
      <c r="U114" s="132">
        <f>IF(ISBLANK(P114)," ",VLOOKUP($T114,'Marine Coating Limits'!$B$3:$C$36,2,FALSE))</f>
        <v>280</v>
      </c>
    </row>
    <row r="115" spans="1:21" ht="15.75" customHeight="1">
      <c r="A115" s="92" t="s">
        <v>4</v>
      </c>
      <c r="B115" s="122" t="s">
        <v>348</v>
      </c>
      <c r="C115" s="98" t="s">
        <v>350</v>
      </c>
      <c r="D115" s="92">
        <v>3</v>
      </c>
      <c r="E115" s="117">
        <v>1.37</v>
      </c>
      <c r="F115" s="99" t="s">
        <v>139</v>
      </c>
      <c r="G115" s="165">
        <f>IF(F115="Specific Gravity",E115*8.34,IF(F115="Lbs/Gallon",E115,0))</f>
        <v>11.425800000000001</v>
      </c>
      <c r="H115" s="98" t="s">
        <v>455</v>
      </c>
      <c r="I115" s="92">
        <v>1</v>
      </c>
      <c r="J115" s="117">
        <v>1.05</v>
      </c>
      <c r="K115" s="99" t="s">
        <v>139</v>
      </c>
      <c r="L115" s="133">
        <f>IF(K115="Specific Gravity",J115*8.34,IF(K115="Lbs/Gallon",J115,0))</f>
        <v>8.7569999999999997</v>
      </c>
      <c r="M115" s="125" t="s">
        <v>478</v>
      </c>
      <c r="N115" s="119" t="str">
        <f>IF(ISBLANK(B115)," ",CONCATENATE(A115,"  ",B115," (",C115," ",H115,") ",M115))</f>
        <v>International Paint (USA) Inc.  Interline 783 (THA 783 THA 785) Grey</v>
      </c>
      <c r="O115" s="169">
        <v>5011</v>
      </c>
      <c r="P115" s="169">
        <v>120</v>
      </c>
      <c r="Q115" s="83" t="s">
        <v>30</v>
      </c>
      <c r="R115" s="93">
        <f>IF($Q115="lb/gal",($P115*120),$P115)</f>
        <v>120</v>
      </c>
      <c r="S115" s="109">
        <f>IF(ISBLANK(E115),0,(((D115*G115)+(I115*L115))/(D115+I115)))</f>
        <v>10.758599999999999</v>
      </c>
      <c r="T115" s="94" t="s">
        <v>125</v>
      </c>
      <c r="U115" s="132">
        <f>IF(ISBLANK(P115)," ",VLOOKUP($T115,'Marine Coating Limits'!$B$3:$C$36,2,FALSE))</f>
        <v>280</v>
      </c>
    </row>
    <row r="116" spans="1:21" ht="15.75" customHeight="1">
      <c r="A116" s="92" t="s">
        <v>4</v>
      </c>
      <c r="B116" s="122" t="s">
        <v>348</v>
      </c>
      <c r="C116" s="98" t="s">
        <v>351</v>
      </c>
      <c r="D116" s="92">
        <v>3</v>
      </c>
      <c r="E116" s="117">
        <v>1.37</v>
      </c>
      <c r="F116" s="99" t="s">
        <v>139</v>
      </c>
      <c r="G116" s="165">
        <f>IF(F116="Specific Gravity",E116*8.34,IF(F116="Lbs/Gallon",E116,0))</f>
        <v>11.425800000000001</v>
      </c>
      <c r="H116" s="98" t="s">
        <v>455</v>
      </c>
      <c r="I116" s="92">
        <v>1</v>
      </c>
      <c r="J116" s="117">
        <v>1.05</v>
      </c>
      <c r="K116" s="99" t="s">
        <v>139</v>
      </c>
      <c r="L116" s="133">
        <f>IF(K116="Specific Gravity",J116*8.34,IF(K116="Lbs/Gallon",J116,0))</f>
        <v>8.7569999999999997</v>
      </c>
      <c r="M116" s="125" t="s">
        <v>502</v>
      </c>
      <c r="N116" s="119" t="str">
        <f>IF(ISBLANK(B116)," ",CONCATENATE(A116,"  ",B116," (",C116," ",H116,") ",M116))</f>
        <v>International Paint (USA) Inc.  Interline 783 (THA 787 THA 785) Pink Primer</v>
      </c>
      <c r="O116" s="169">
        <v>5012</v>
      </c>
      <c r="P116" s="169">
        <v>120</v>
      </c>
      <c r="Q116" s="83" t="s">
        <v>30</v>
      </c>
      <c r="R116" s="93">
        <f>IF($Q116="lb/gal",($P116*120),$P116)</f>
        <v>120</v>
      </c>
      <c r="S116" s="109">
        <f>IF(ISBLANK(E116),0,(((D116*G116)+(I116*L116))/(D116+I116)))</f>
        <v>10.758599999999999</v>
      </c>
      <c r="T116" s="94" t="s">
        <v>125</v>
      </c>
      <c r="U116" s="132">
        <f>IF(ISBLANK(P116)," ",VLOOKUP($T116,'Marine Coating Limits'!$B$3:$C$36,2,FALSE))</f>
        <v>280</v>
      </c>
    </row>
    <row r="117" spans="1:21" ht="15.75" customHeight="1">
      <c r="A117" s="92" t="s">
        <v>4</v>
      </c>
      <c r="B117" s="122" t="s">
        <v>348</v>
      </c>
      <c r="C117" s="98" t="s">
        <v>595</v>
      </c>
      <c r="D117" s="92">
        <v>3</v>
      </c>
      <c r="E117" s="117">
        <v>1.38</v>
      </c>
      <c r="F117" s="99" t="s">
        <v>139</v>
      </c>
      <c r="G117" s="165">
        <f>IF(F117="Specific Gravity",E117*8.34,IF(F117="Lbs/Gallon",E117,0))</f>
        <v>11.509199999999998</v>
      </c>
      <c r="H117" s="98" t="s">
        <v>455</v>
      </c>
      <c r="I117" s="92">
        <v>1</v>
      </c>
      <c r="J117" s="117">
        <v>1.05</v>
      </c>
      <c r="K117" s="99" t="s">
        <v>139</v>
      </c>
      <c r="L117" s="133">
        <f>IF(K117="Specific Gravity",J117*8.34,IF(K117="Lbs/Gallon",J117,0))</f>
        <v>8.7569999999999997</v>
      </c>
      <c r="M117" s="125" t="s">
        <v>596</v>
      </c>
      <c r="N117" s="119" t="str">
        <f>IF(ISBLANK(B117)," ",CONCATENATE(A117,"  ",B117," (",C117," ",H117,") ",M117))</f>
        <v>International Paint (USA) Inc.  Interline 783 (THA 788 THA 785) Terracotta Red</v>
      </c>
      <c r="O117" s="169">
        <v>5056</v>
      </c>
      <c r="P117" s="169">
        <v>120</v>
      </c>
      <c r="Q117" s="83" t="s">
        <v>30</v>
      </c>
      <c r="R117" s="93">
        <f>IF($Q117="lb/gal",($P117*120),$P117)</f>
        <v>120</v>
      </c>
      <c r="S117" s="109">
        <f>IF(ISBLANK(E117),0,(((D117*G117)+(I117*L117))/(D117+I117)))</f>
        <v>10.821149999999998</v>
      </c>
      <c r="T117" s="94" t="s">
        <v>125</v>
      </c>
      <c r="U117" s="132">
        <f>IF(ISBLANK(P117)," ",VLOOKUP($T117,'Marine Coating Limits'!$B$3:$C$36,2,FALSE))</f>
        <v>280</v>
      </c>
    </row>
    <row r="118" spans="1:21" ht="15.75" customHeight="1">
      <c r="A118" s="92" t="s">
        <v>4</v>
      </c>
      <c r="B118" s="122" t="s">
        <v>352</v>
      </c>
      <c r="C118" s="98" t="s">
        <v>353</v>
      </c>
      <c r="D118" s="92">
        <v>4</v>
      </c>
      <c r="E118" s="117">
        <v>1.7213039999999999</v>
      </c>
      <c r="F118" s="99" t="s">
        <v>139</v>
      </c>
      <c r="G118" s="165">
        <f>IF(F118="Specific Gravity",E118*8.34,IF(F118="Lbs/Gallon",E118,0))</f>
        <v>14.355675359999999</v>
      </c>
      <c r="H118" s="98" t="s">
        <v>456</v>
      </c>
      <c r="I118" s="92">
        <v>1</v>
      </c>
      <c r="J118" s="117">
        <v>0.95717699999999994</v>
      </c>
      <c r="K118" s="99" t="s">
        <v>139</v>
      </c>
      <c r="L118" s="133">
        <f>IF(K118="Specific Gravity",J118*8.34,IF(K118="Lbs/Gallon",J118,0))</f>
        <v>7.9828561799999997</v>
      </c>
      <c r="M118" s="125" t="s">
        <v>224</v>
      </c>
      <c r="N118" s="119" t="str">
        <f>IF(ISBLANK(B118)," ",CONCATENATE(A118,"  ",B118," (",C118," ",H118,") ",M118))</f>
        <v>International Paint (USA) Inc.  INTERLINE 850 (TLA850 TLA856) White</v>
      </c>
      <c r="O118" s="168">
        <v>131</v>
      </c>
      <c r="P118" s="168">
        <v>225</v>
      </c>
      <c r="Q118" s="168" t="s">
        <v>30</v>
      </c>
      <c r="R118" s="93">
        <f>IF($Q118="lb/gal",($P118*120),$P118)</f>
        <v>225</v>
      </c>
      <c r="S118" s="109">
        <f>IF(ISBLANK(E118),0,(((D118*G118)+(I118*L118))/(D118+I118)))</f>
        <v>13.081111523999999</v>
      </c>
      <c r="T118" s="94" t="s">
        <v>17</v>
      </c>
      <c r="U118" s="132">
        <f>IF(ISBLANK(P118)," ",VLOOKUP($T118,'Marine Coating Limits'!$B$3:$C$36,2,FALSE))</f>
        <v>340</v>
      </c>
    </row>
    <row r="119" spans="1:21" ht="15.75" customHeight="1">
      <c r="A119" s="92" t="s">
        <v>4</v>
      </c>
      <c r="B119" s="122" t="s">
        <v>352</v>
      </c>
      <c r="C119" s="98" t="s">
        <v>354</v>
      </c>
      <c r="D119" s="92">
        <v>4</v>
      </c>
      <c r="E119" s="117">
        <v>1.7229559999999999</v>
      </c>
      <c r="F119" s="99" t="s">
        <v>139</v>
      </c>
      <c r="G119" s="165">
        <f>IF(F119="Specific Gravity",E119*8.34,IF(F119="Lbs/Gallon",E119,0))</f>
        <v>14.36945304</v>
      </c>
      <c r="H119" s="98" t="s">
        <v>456</v>
      </c>
      <c r="I119" s="92">
        <v>1</v>
      </c>
      <c r="J119" s="117">
        <v>0.95717699999999994</v>
      </c>
      <c r="K119" s="99" t="s">
        <v>139</v>
      </c>
      <c r="L119" s="133">
        <f>IF(K119="Specific Gravity",J119*8.34,IF(K119="Lbs/Gallon",J119,0))</f>
        <v>7.9828561799999997</v>
      </c>
      <c r="M119" s="125" t="s">
        <v>484</v>
      </c>
      <c r="N119" s="119" t="str">
        <f>IF(ISBLANK(B119)," ",CONCATENATE(A119,"  ",B119," (",C119," ",H119,") ",M119))</f>
        <v>International Paint (USA) Inc.  INTERLINE 850 (TLA851 TLA856) Gray</v>
      </c>
      <c r="O119" s="83">
        <v>130</v>
      </c>
      <c r="P119" s="83">
        <v>225</v>
      </c>
      <c r="Q119" s="83" t="s">
        <v>30</v>
      </c>
      <c r="R119" s="93">
        <f>IF($Q119="lb/gal",($P119*120),$P119)</f>
        <v>225</v>
      </c>
      <c r="S119" s="109">
        <f>IF(ISBLANK(E119),0,(((D119*G119)+(I119*L119))/(D119+I119)))</f>
        <v>13.092133667999999</v>
      </c>
      <c r="T119" s="94" t="s">
        <v>17</v>
      </c>
      <c r="U119" s="132">
        <f>IF(ISBLANK(P119)," ",VLOOKUP($T119,'Marine Coating Limits'!$B$3:$C$36,2,FALSE))</f>
        <v>340</v>
      </c>
    </row>
    <row r="120" spans="1:21" ht="15.75" customHeight="1">
      <c r="A120" s="92" t="s">
        <v>4</v>
      </c>
      <c r="B120" s="122" t="s">
        <v>352</v>
      </c>
      <c r="C120" s="98" t="s">
        <v>355</v>
      </c>
      <c r="D120" s="92">
        <v>4</v>
      </c>
      <c r="E120" s="117">
        <v>1.7266090000000001</v>
      </c>
      <c r="F120" s="99" t="s">
        <v>139</v>
      </c>
      <c r="G120" s="165">
        <f>IF(F120="Specific Gravity",E120*8.34,IF(F120="Lbs/Gallon",E120,0))</f>
        <v>14.39991906</v>
      </c>
      <c r="H120" s="98" t="s">
        <v>456</v>
      </c>
      <c r="I120" s="92">
        <v>1</v>
      </c>
      <c r="J120" s="117">
        <v>0.95717699999999994</v>
      </c>
      <c r="K120" s="99" t="s">
        <v>139</v>
      </c>
      <c r="L120" s="133">
        <f>IF(K120="Specific Gravity",J120*8.34,IF(K120="Lbs/Gallon",J120,0))</f>
        <v>7.9828561799999997</v>
      </c>
      <c r="M120" s="125" t="s">
        <v>226</v>
      </c>
      <c r="N120" s="119" t="str">
        <f>IF(ISBLANK(B120)," ",CONCATENATE(A120,"  ",B120," (",C120," ",H120,") ",M120))</f>
        <v>International Paint (USA) Inc.  INTERLINE 850 (TLA852 TLA856) Buff</v>
      </c>
      <c r="O120" s="83">
        <v>133</v>
      </c>
      <c r="P120" s="83">
        <v>225</v>
      </c>
      <c r="Q120" s="83" t="s">
        <v>30</v>
      </c>
      <c r="R120" s="93">
        <f>IF($Q120="lb/gal",($P120*120),$P120)</f>
        <v>225</v>
      </c>
      <c r="S120" s="109">
        <f>IF(ISBLANK(E120),0,(((D120*G120)+(I120*L120))/(D120+I120)))</f>
        <v>13.116506484000002</v>
      </c>
      <c r="T120" s="94" t="s">
        <v>17</v>
      </c>
      <c r="U120" s="132">
        <f>IF(ISBLANK(P120)," ",VLOOKUP($T120,'Marine Coating Limits'!$B$3:$C$36,2,FALSE))</f>
        <v>340</v>
      </c>
    </row>
    <row r="121" spans="1:21" ht="15.75" customHeight="1">
      <c r="A121" s="92" t="s">
        <v>4</v>
      </c>
      <c r="B121" s="122" t="s">
        <v>356</v>
      </c>
      <c r="C121" s="98" t="s">
        <v>357</v>
      </c>
      <c r="D121" s="92">
        <v>3</v>
      </c>
      <c r="E121" s="117">
        <v>1.48</v>
      </c>
      <c r="F121" s="99" t="s">
        <v>139</v>
      </c>
      <c r="G121" s="165">
        <f>IF(F121="Specific Gravity",E121*8.34,IF(F121="Lbs/Gallon",E121,0))</f>
        <v>12.3432</v>
      </c>
      <c r="H121" s="98" t="s">
        <v>457</v>
      </c>
      <c r="I121" s="92">
        <v>1</v>
      </c>
      <c r="J121" s="117">
        <v>1.63</v>
      </c>
      <c r="K121" s="99" t="s">
        <v>139</v>
      </c>
      <c r="L121" s="133">
        <f>IF(K121="Specific Gravity",J121*8.34,IF(K121="Lbs/Gallon",J121,0))</f>
        <v>13.594199999999999</v>
      </c>
      <c r="M121" s="125" t="s">
        <v>224</v>
      </c>
      <c r="N121" s="119" t="str">
        <f>IF(ISBLANK(B121)," ",CONCATENATE(A121,"  ",B121," (",C121," ",H121,") ",M121))</f>
        <v>International Paint (USA) Inc.  INTERLINE 925 (THA125 THA126) White</v>
      </c>
      <c r="O121" s="168">
        <v>71</v>
      </c>
      <c r="P121" s="168">
        <v>125</v>
      </c>
      <c r="Q121" s="168" t="s">
        <v>30</v>
      </c>
      <c r="R121" s="93">
        <f>IF($Q121="lb/gal",($P121*120),$P121)</f>
        <v>125</v>
      </c>
      <c r="S121" s="109">
        <f>IF(ISBLANK(E121),0,(((D121*G121)+(I121*L121))/(D121+I121)))</f>
        <v>12.655950000000001</v>
      </c>
      <c r="T121" s="94" t="s">
        <v>17</v>
      </c>
      <c r="U121" s="132">
        <f>IF(ISBLANK(P121)," ",VLOOKUP($T121,'Marine Coating Limits'!$B$3:$C$36,2,FALSE))</f>
        <v>340</v>
      </c>
    </row>
    <row r="122" spans="1:21" ht="15.75" customHeight="1">
      <c r="A122" s="92" t="s">
        <v>4</v>
      </c>
      <c r="B122" s="122" t="s">
        <v>538</v>
      </c>
      <c r="C122" s="98" t="s">
        <v>539</v>
      </c>
      <c r="D122" s="92">
        <v>0.5</v>
      </c>
      <c r="E122" s="117">
        <v>2.41</v>
      </c>
      <c r="F122" s="99" t="s">
        <v>139</v>
      </c>
      <c r="G122" s="165">
        <f>IF(F122="Specific Gravity",E122*8.34,IF(F122="Lbs/Gallon",E122,0))</f>
        <v>20.099399999999999</v>
      </c>
      <c r="H122" s="98" t="s">
        <v>577</v>
      </c>
      <c r="I122" s="92">
        <v>1</v>
      </c>
      <c r="J122" s="117">
        <v>0.9</v>
      </c>
      <c r="K122" s="99" t="s">
        <v>139</v>
      </c>
      <c r="L122" s="133">
        <f>IF(K122="Specific Gravity",J122*8.34,IF(K122="Lbs/Gallon",J122,0))</f>
        <v>7.5060000000000002</v>
      </c>
      <c r="M122" s="125" t="s">
        <v>484</v>
      </c>
      <c r="N122" s="119" t="str">
        <f>IF(ISBLANK(B122)," ",CONCATENATE(A122,"  ",B122," (",C122," ",H122,") ",M122))</f>
        <v>International Paint (USA) Inc.  INTERPLATE 997 Nippe Ceramo (NQA993 NQA997) Gray</v>
      </c>
      <c r="O122" s="83">
        <v>74</v>
      </c>
      <c r="P122" s="83">
        <v>636</v>
      </c>
      <c r="Q122" s="83" t="s">
        <v>30</v>
      </c>
      <c r="R122" s="93">
        <f>IF($Q122="lb/gal",($P122*120),$P122)</f>
        <v>636</v>
      </c>
      <c r="S122" s="109">
        <f>IF(ISBLANK(E122),0,(((D122*G122)+(I122*L122))/(D122+I122)))</f>
        <v>11.703800000000001</v>
      </c>
      <c r="T122" s="94" t="s">
        <v>128</v>
      </c>
      <c r="U122" s="132">
        <f>IF(ISBLANK(P122)," ",VLOOKUP($T122,'Marine Coating Limits'!$B$3:$C$36,2,FALSE))</f>
        <v>650</v>
      </c>
    </row>
    <row r="123" spans="1:21" ht="15.75" customHeight="1">
      <c r="A123" s="92" t="s">
        <v>4</v>
      </c>
      <c r="B123" s="122" t="s">
        <v>540</v>
      </c>
      <c r="C123" s="98" t="s">
        <v>541</v>
      </c>
      <c r="D123" s="92">
        <v>5</v>
      </c>
      <c r="E123" s="117">
        <v>1.1000000000000001</v>
      </c>
      <c r="F123" s="99" t="s">
        <v>139</v>
      </c>
      <c r="G123" s="165">
        <f>IF(F123="Specific Gravity",E123*8.34,IF(F123="Lbs/Gallon",E123,0))</f>
        <v>9.1740000000000013</v>
      </c>
      <c r="H123" s="98" t="s">
        <v>578</v>
      </c>
      <c r="I123" s="92">
        <v>1</v>
      </c>
      <c r="J123" s="117">
        <v>5.81</v>
      </c>
      <c r="K123" s="99" t="s">
        <v>139</v>
      </c>
      <c r="L123" s="133">
        <f>IF(K123="Specific Gravity",J123*8.34,IF(K123="Lbs/Gallon",J123,0))</f>
        <v>48.455399999999997</v>
      </c>
      <c r="M123" s="125" t="s">
        <v>478</v>
      </c>
      <c r="N123" s="119" t="str">
        <f>IF(ISBLANK(B123)," ",CONCATENATE(A123,"  ",B123," (",C123," ",H123,") ",M123))</f>
        <v>International Paint (USA) Inc.  INTERPLATE ZERO Liquid Binder (ZER000 ZER001) Grey</v>
      </c>
      <c r="O123" s="169">
        <v>159</v>
      </c>
      <c r="P123" s="169">
        <v>0</v>
      </c>
      <c r="Q123" s="169" t="s">
        <v>30</v>
      </c>
      <c r="R123" s="93">
        <f>IF($Q123="lb/gal",($P123*120),$P123)</f>
        <v>0</v>
      </c>
      <c r="S123" s="109">
        <f>IF(ISBLANK(E123),0,(((D123*G123)+(I123*L123))/(D123+I123)))</f>
        <v>15.7209</v>
      </c>
      <c r="T123" s="94" t="s">
        <v>17</v>
      </c>
      <c r="U123" s="132">
        <f>IF(ISBLANK(P123)," ",VLOOKUP($T123,'Marine Coating Limits'!$B$3:$C$36,2,FALSE))</f>
        <v>340</v>
      </c>
    </row>
    <row r="124" spans="1:21" ht="15.75" customHeight="1">
      <c r="A124" s="92" t="s">
        <v>4</v>
      </c>
      <c r="B124" s="122" t="s">
        <v>358</v>
      </c>
      <c r="C124" s="98" t="s">
        <v>359</v>
      </c>
      <c r="D124" s="92">
        <v>4</v>
      </c>
      <c r="E124" s="117">
        <v>1.07</v>
      </c>
      <c r="F124" s="99" t="s">
        <v>139</v>
      </c>
      <c r="G124" s="165">
        <f>IF(F124="Specific Gravity",E124*8.34,IF(F124="Lbs/Gallon",E124,0))</f>
        <v>8.9238</v>
      </c>
      <c r="H124" s="98" t="s">
        <v>458</v>
      </c>
      <c r="I124" s="92">
        <v>1</v>
      </c>
      <c r="J124" s="117">
        <v>1.1279999999999999</v>
      </c>
      <c r="K124" s="99" t="s">
        <v>139</v>
      </c>
      <c r="L124" s="133">
        <f>IF(K124="Specific Gravity",J124*8.34,IF(K124="Lbs/Gallon",J124,0))</f>
        <v>9.4075199999999981</v>
      </c>
      <c r="M124" s="125" t="s">
        <v>496</v>
      </c>
      <c r="N124" s="119" t="str">
        <f>IF(ISBLANK(B124)," ",CONCATENATE(A124,"  ",B124," (",C124," ",H124,") ",M124))</f>
        <v>International Paint (USA) Inc.  INTERPLUS 80 (QMA044 I012I282) Ultra Deep Base</v>
      </c>
      <c r="O124" s="169">
        <v>305</v>
      </c>
      <c r="P124" s="169">
        <v>215</v>
      </c>
      <c r="Q124" s="169" t="s">
        <v>30</v>
      </c>
      <c r="R124" s="93">
        <f>IF($Q124="lb/gal",($P124*120),$P124)</f>
        <v>215</v>
      </c>
      <c r="S124" s="109">
        <f>IF(ISBLANK(E124),0,(((D124*G124)+(I124*L124))/(D124+I124)))</f>
        <v>9.0205439999999992</v>
      </c>
      <c r="T124" s="94" t="s">
        <v>117</v>
      </c>
      <c r="U124" s="132">
        <f>IF(ISBLANK(P124)," ",VLOOKUP($T124,'Marine Coating Limits'!$B$3:$C$36,2,FALSE))</f>
        <v>420</v>
      </c>
    </row>
    <row r="125" spans="1:21" ht="15.75" customHeight="1">
      <c r="A125" s="169" t="s">
        <v>4</v>
      </c>
      <c r="B125" s="86" t="s">
        <v>739</v>
      </c>
      <c r="C125" s="88" t="s">
        <v>740</v>
      </c>
      <c r="D125" s="169">
        <v>4.83</v>
      </c>
      <c r="E125" s="169">
        <v>1.41</v>
      </c>
      <c r="F125" s="89" t="s">
        <v>139</v>
      </c>
      <c r="G125" s="144">
        <f>IF(F125="Specific Gravity",E125*8.34,IF(F125="Lbs/Gallon",E125,0))</f>
        <v>11.759399999999999</v>
      </c>
      <c r="H125" s="88" t="s">
        <v>741</v>
      </c>
      <c r="I125" s="169">
        <v>1</v>
      </c>
      <c r="J125" s="169">
        <v>1.5</v>
      </c>
      <c r="K125" s="89" t="s">
        <v>139</v>
      </c>
      <c r="L125" s="112">
        <f>IF(K125="Specific Gravity",J125*8.34,IF(K125="Lbs/Gallon",J125,0))</f>
        <v>12.51</v>
      </c>
      <c r="M125" s="129" t="s">
        <v>484</v>
      </c>
      <c r="N125" s="119" t="str">
        <f>IF(ISBLANK(B125)," ",CONCATENATE(A125,"  ",B125," (",C125," ",H125,") ",M125))</f>
        <v>International Paint (USA) Inc.  Intershield 259 (PRA250 PRA251) Gray</v>
      </c>
      <c r="O125" s="128">
        <v>5108</v>
      </c>
      <c r="P125" s="128">
        <v>63</v>
      </c>
      <c r="Q125" s="128" t="s">
        <v>30</v>
      </c>
      <c r="R125" s="93">
        <f>IF($Q125="lb/gal",($P125*120),$P125)</f>
        <v>63</v>
      </c>
      <c r="S125" s="109">
        <f>IF(ISBLANK(E125),0,(((D125*G125)+(I125*L125))/(D125+I125)))</f>
        <v>11.888147855917667</v>
      </c>
      <c r="T125" s="94" t="s">
        <v>17</v>
      </c>
      <c r="U125" s="132">
        <f>IF(ISBLANK(P125)," ",VLOOKUP($T125,'Marine Coating Limits'!$B$3:$C$36,2,FALSE))</f>
        <v>340</v>
      </c>
    </row>
    <row r="126" spans="1:21" ht="15.75" customHeight="1">
      <c r="A126" s="92" t="s">
        <v>4</v>
      </c>
      <c r="B126" s="122" t="s">
        <v>360</v>
      </c>
      <c r="C126" s="98" t="s">
        <v>361</v>
      </c>
      <c r="D126" s="92">
        <v>2.5</v>
      </c>
      <c r="E126" s="117">
        <v>1.44</v>
      </c>
      <c r="F126" s="99" t="s">
        <v>139</v>
      </c>
      <c r="G126" s="165">
        <f>IF(F126="Specific Gravity",E126*8.34,IF(F126="Lbs/Gallon",E126,0))</f>
        <v>12.009599999999999</v>
      </c>
      <c r="H126" s="98" t="s">
        <v>459</v>
      </c>
      <c r="I126" s="92">
        <v>1</v>
      </c>
      <c r="J126" s="117">
        <v>0.96</v>
      </c>
      <c r="K126" s="99" t="s">
        <v>139</v>
      </c>
      <c r="L126" s="133">
        <f>IF(K126="Specific Gravity",J126*8.34,IF(K126="Lbs/Gallon",J126,0))</f>
        <v>8.0063999999999993</v>
      </c>
      <c r="M126" s="125" t="s">
        <v>503</v>
      </c>
      <c r="N126" s="119" t="str">
        <f>IF(ISBLANK(B126)," ",CONCATENATE(A126,"  ",B126," (",C126," ",H126,") ",M126))</f>
        <v>International Paint (USA) Inc.  INTERSHIELD 300HS (ENA380 ENA383) Bronze</v>
      </c>
      <c r="O126" s="83">
        <v>354</v>
      </c>
      <c r="P126" s="83">
        <v>206</v>
      </c>
      <c r="Q126" s="83" t="s">
        <v>30</v>
      </c>
      <c r="R126" s="93">
        <f>IF($Q126="lb/gal",($P126*120),$P126)</f>
        <v>206</v>
      </c>
      <c r="S126" s="109">
        <f>IF(ISBLANK(E126),0,(((D126*G126)+(I126*L126))/(D126+I126)))</f>
        <v>10.865828571428571</v>
      </c>
      <c r="T126" s="94" t="s">
        <v>125</v>
      </c>
      <c r="U126" s="132">
        <f>IF(ISBLANK(P126)," ",VLOOKUP($T126,'Marine Coating Limits'!$B$3:$C$36,2,FALSE))</f>
        <v>280</v>
      </c>
    </row>
    <row r="127" spans="1:21" ht="15.75" customHeight="1">
      <c r="A127" s="92" t="s">
        <v>4</v>
      </c>
      <c r="B127" s="122" t="s">
        <v>360</v>
      </c>
      <c r="C127" s="98" t="s">
        <v>362</v>
      </c>
      <c r="D127" s="92">
        <v>2.5</v>
      </c>
      <c r="E127" s="117">
        <v>1.41</v>
      </c>
      <c r="F127" s="99" t="s">
        <v>139</v>
      </c>
      <c r="G127" s="165">
        <f>IF(F127="Specific Gravity",E127*8.34,IF(F127="Lbs/Gallon",E127,0))</f>
        <v>11.759399999999999</v>
      </c>
      <c r="H127" s="98" t="s">
        <v>459</v>
      </c>
      <c r="I127" s="92">
        <v>1</v>
      </c>
      <c r="J127" s="117">
        <v>0.96</v>
      </c>
      <c r="K127" s="99" t="s">
        <v>139</v>
      </c>
      <c r="L127" s="133">
        <f>IF(K127="Specific Gravity",J127*8.34,IF(K127="Lbs/Gallon",J127,0))</f>
        <v>8.0063999999999993</v>
      </c>
      <c r="M127" s="125" t="s">
        <v>485</v>
      </c>
      <c r="N127" s="119" t="str">
        <f>IF(ISBLANK(B127)," ",CONCATENATE(A127,"  ",B127," (",C127," ",H127,") ",M127))</f>
        <v>International Paint (USA) Inc.  INTERSHIELD 300HS (ENA381 ENA383) Aluminum</v>
      </c>
      <c r="O127" s="83">
        <v>355</v>
      </c>
      <c r="P127" s="83">
        <v>206</v>
      </c>
      <c r="Q127" s="83" t="s">
        <v>30</v>
      </c>
      <c r="R127" s="93">
        <f>IF($Q127="lb/gal",($P127*120),$P127)</f>
        <v>206</v>
      </c>
      <c r="S127" s="109">
        <f>IF(ISBLANK(E127),0,(((D127*G127)+(I127*L127))/(D127+I127)))</f>
        <v>10.687114285714285</v>
      </c>
      <c r="T127" s="94" t="s">
        <v>125</v>
      </c>
      <c r="U127" s="132">
        <f>IF(ISBLANK(P127)," ",VLOOKUP($T127,'Marine Coating Limits'!$B$3:$C$36,2,FALSE))</f>
        <v>280</v>
      </c>
    </row>
    <row r="128" spans="1:21" ht="15.75" customHeight="1">
      <c r="A128" s="92" t="s">
        <v>4</v>
      </c>
      <c r="B128" s="122" t="s">
        <v>363</v>
      </c>
      <c r="C128" s="98" t="s">
        <v>364</v>
      </c>
      <c r="D128" s="92">
        <v>1</v>
      </c>
      <c r="E128" s="117">
        <v>1.4</v>
      </c>
      <c r="F128" s="99" t="s">
        <v>139</v>
      </c>
      <c r="G128" s="165">
        <f>IF(F128="Specific Gravity",E128*8.34,IF(F128="Lbs/Gallon",E128,0))</f>
        <v>11.675999999999998</v>
      </c>
      <c r="H128" s="98" t="s">
        <v>460</v>
      </c>
      <c r="I128" s="92">
        <v>1</v>
      </c>
      <c r="J128" s="117">
        <v>1.1000000000000001</v>
      </c>
      <c r="K128" s="99" t="s">
        <v>139</v>
      </c>
      <c r="L128" s="133">
        <f>IF(K128="Specific Gravity",J128*8.34,IF(K128="Lbs/Gallon",J128,0))</f>
        <v>9.1740000000000013</v>
      </c>
      <c r="M128" s="125" t="s">
        <v>503</v>
      </c>
      <c r="N128" s="119" t="str">
        <f>IF(ISBLANK(B128)," ",CONCATENATE(A128,"  ",B128," (",C128," ",H128,") ",M128))</f>
        <v>International Paint (USA) Inc.  INTERSHIELD 300V (ENA310 ENA313) Bronze</v>
      </c>
      <c r="O128" s="83">
        <v>75</v>
      </c>
      <c r="P128" s="83">
        <v>326</v>
      </c>
      <c r="Q128" s="83" t="s">
        <v>30</v>
      </c>
      <c r="R128" s="93">
        <f>IF($Q128="lb/gal",($P128*120),$P128)</f>
        <v>326</v>
      </c>
      <c r="S128" s="109">
        <f>IF(ISBLANK(E128),0,(((D128*G128)+(I128*L128))/(D128+I128)))</f>
        <v>10.425000000000001</v>
      </c>
      <c r="T128" s="94" t="s">
        <v>17</v>
      </c>
      <c r="U128" s="132">
        <f>IF(ISBLANK(P128)," ",VLOOKUP($T128,'Marine Coating Limits'!$B$3:$C$36,2,FALSE))</f>
        <v>340</v>
      </c>
    </row>
    <row r="129" spans="1:22" ht="15.75" customHeight="1">
      <c r="A129" s="92" t="s">
        <v>4</v>
      </c>
      <c r="B129" s="122" t="s">
        <v>363</v>
      </c>
      <c r="C129" s="98" t="s">
        <v>365</v>
      </c>
      <c r="D129" s="92">
        <v>1</v>
      </c>
      <c r="E129" s="117">
        <v>1.37</v>
      </c>
      <c r="F129" s="99" t="s">
        <v>139</v>
      </c>
      <c r="G129" s="165">
        <f>IF(F129="Specific Gravity",E129*8.34,IF(F129="Lbs/Gallon",E129,0))</f>
        <v>11.425800000000001</v>
      </c>
      <c r="H129" s="98" t="s">
        <v>460</v>
      </c>
      <c r="I129" s="92">
        <v>1</v>
      </c>
      <c r="J129" s="117">
        <v>1.1000000000000001</v>
      </c>
      <c r="K129" s="99" t="s">
        <v>139</v>
      </c>
      <c r="L129" s="133">
        <f>IF(K129="Specific Gravity",J129*8.34,IF(K129="Lbs/Gallon",J129,0))</f>
        <v>9.1740000000000013</v>
      </c>
      <c r="M129" s="125" t="s">
        <v>504</v>
      </c>
      <c r="N129" s="119" t="str">
        <f>IF(ISBLANK(B129)," ",CONCATENATE(A129,"  ",B129," (",C129," ",H129,") ",M129))</f>
        <v>International Paint (USA) Inc.  INTERSHIELD 300V (ENA311 ENA313) Silver</v>
      </c>
      <c r="O129" s="83">
        <v>76</v>
      </c>
      <c r="P129" s="83">
        <v>326</v>
      </c>
      <c r="Q129" s="83" t="s">
        <v>30</v>
      </c>
      <c r="R129" s="93">
        <f>IF($Q129="lb/gal",($P129*120),$P129)</f>
        <v>326</v>
      </c>
      <c r="S129" s="109">
        <f>IF(ISBLANK(E129),0,(((D129*G129)+(I129*L129))/(D129+I129)))</f>
        <v>10.299900000000001</v>
      </c>
      <c r="T129" s="94" t="s">
        <v>17</v>
      </c>
      <c r="U129" s="132">
        <f>IF(ISBLANK(P129)," ",VLOOKUP($T129,'Marine Coating Limits'!$B$3:$C$36,2,FALSE))</f>
        <v>340</v>
      </c>
    </row>
    <row r="130" spans="1:22" ht="15.75" customHeight="1">
      <c r="A130" s="92" t="s">
        <v>4</v>
      </c>
      <c r="B130" s="122" t="s">
        <v>366</v>
      </c>
      <c r="C130" s="98" t="s">
        <v>367</v>
      </c>
      <c r="D130" s="92">
        <v>3</v>
      </c>
      <c r="E130" s="117">
        <v>1.48</v>
      </c>
      <c r="F130" s="99" t="s">
        <v>139</v>
      </c>
      <c r="G130" s="165">
        <f>IF(F130="Specific Gravity",E130*8.34,IF(F130="Lbs/Gallon",E130,0))</f>
        <v>12.3432</v>
      </c>
      <c r="H130" s="98" t="s">
        <v>461</v>
      </c>
      <c r="I130" s="92">
        <v>1</v>
      </c>
      <c r="J130" s="117">
        <v>1</v>
      </c>
      <c r="K130" s="99" t="s">
        <v>139</v>
      </c>
      <c r="L130" s="133">
        <f>IF(K130="Specific Gravity",J130*8.34,IF(K130="Lbs/Gallon",J130,0))</f>
        <v>8.34</v>
      </c>
      <c r="M130" s="125" t="s">
        <v>505</v>
      </c>
      <c r="N130" s="119" t="str">
        <f>IF(ISBLANK(B130)," ",CONCATENATE(A130,"  ",B130," (",C130," ",H130,") ",M130))</f>
        <v>International Paint (USA) Inc.  INTERSHIELD 456 (EGA600 EGA601) Orange</v>
      </c>
      <c r="O130" s="83">
        <v>77</v>
      </c>
      <c r="P130" s="83">
        <v>120</v>
      </c>
      <c r="Q130" s="83" t="s">
        <v>30</v>
      </c>
      <c r="R130" s="93">
        <f>IF($Q130="lb/gal",($P130*120),$P130)</f>
        <v>120</v>
      </c>
      <c r="S130" s="109">
        <f>IF(ISBLANK(E130),0,(((D130*G130)+(I130*L130))/(D130+I130)))</f>
        <v>11.342400000000001</v>
      </c>
      <c r="T130" s="94" t="s">
        <v>125</v>
      </c>
      <c r="U130" s="132">
        <f>IF(ISBLANK(P130)," ",VLOOKUP($T130,'Marine Coating Limits'!$B$3:$C$36,2,FALSE))</f>
        <v>280</v>
      </c>
    </row>
    <row r="131" spans="1:22" ht="15.75" customHeight="1">
      <c r="A131" s="92" t="s">
        <v>4</v>
      </c>
      <c r="B131" s="122" t="s">
        <v>366</v>
      </c>
      <c r="C131" s="98" t="s">
        <v>368</v>
      </c>
      <c r="D131" s="92">
        <v>3</v>
      </c>
      <c r="E131" s="117">
        <v>1.48</v>
      </c>
      <c r="F131" s="99" t="s">
        <v>139</v>
      </c>
      <c r="G131" s="165">
        <f>IF(F131="Specific Gravity",E131*8.34,IF(F131="Lbs/Gallon",E131,0))</f>
        <v>12.3432</v>
      </c>
      <c r="H131" s="98" t="s">
        <v>461</v>
      </c>
      <c r="I131" s="92">
        <v>1</v>
      </c>
      <c r="J131" s="117">
        <v>1</v>
      </c>
      <c r="K131" s="99" t="s">
        <v>139</v>
      </c>
      <c r="L131" s="133">
        <f>IF(K131="Specific Gravity",J131*8.34,IF(K131="Lbs/Gallon",J131,0))</f>
        <v>8.34</v>
      </c>
      <c r="M131" s="125" t="s">
        <v>506</v>
      </c>
      <c r="N131" s="119" t="str">
        <f>IF(ISBLANK(B131)," ",CONCATENATE(A131,"  ",B131," (",C131," ",H131,") ",M131))</f>
        <v>International Paint (USA) Inc.  INTERSHIELD 456 (EGA602 EGA601) Buff Primer</v>
      </c>
      <c r="O131" s="83">
        <v>78</v>
      </c>
      <c r="P131" s="83">
        <v>120</v>
      </c>
      <c r="Q131" s="83" t="s">
        <v>30</v>
      </c>
      <c r="R131" s="93">
        <f>IF($Q131="lb/gal",($P131*120),$P131)</f>
        <v>120</v>
      </c>
      <c r="S131" s="109">
        <f>IF(ISBLANK(E131),0,(((D131*G131)+(I131*L131))/(D131+I131)))</f>
        <v>11.342400000000001</v>
      </c>
      <c r="T131" s="94" t="s">
        <v>125</v>
      </c>
      <c r="U131" s="132">
        <f>IF(ISBLANK(P131)," ",VLOOKUP($T131,'Marine Coating Limits'!$B$3:$C$36,2,FALSE))</f>
        <v>280</v>
      </c>
    </row>
    <row r="132" spans="1:22" ht="15.75" customHeight="1">
      <c r="A132" s="92" t="s">
        <v>4</v>
      </c>
      <c r="B132" s="122" t="s">
        <v>369</v>
      </c>
      <c r="C132" s="98" t="s">
        <v>370</v>
      </c>
      <c r="D132" s="92">
        <v>3</v>
      </c>
      <c r="E132" s="117">
        <v>1.8</v>
      </c>
      <c r="F132" s="99" t="s">
        <v>139</v>
      </c>
      <c r="G132" s="165">
        <f>IF(F132="Specific Gravity",E132*8.34,IF(F132="Lbs/Gallon",E132,0))</f>
        <v>15.012</v>
      </c>
      <c r="H132" s="98" t="s">
        <v>462</v>
      </c>
      <c r="I132" s="92">
        <v>1</v>
      </c>
      <c r="J132" s="117">
        <v>1.1299999999999999</v>
      </c>
      <c r="K132" s="99" t="s">
        <v>139</v>
      </c>
      <c r="L132" s="133">
        <f>IF(K132="Specific Gravity",J132*8.34,IF(K132="Lbs/Gallon",J132,0))</f>
        <v>9.424199999999999</v>
      </c>
      <c r="M132" s="125" t="s">
        <v>479</v>
      </c>
      <c r="N132" s="119" t="str">
        <f>IF(ISBLANK(B132)," ",CONCATENATE(A132,"  ",B132," (",C132," ",H132,") ",M132))</f>
        <v>International Paint (USA) Inc.  INTERSHIELD 556 (PRA561 PRA562) Dark Gray</v>
      </c>
      <c r="O132" s="169">
        <v>79</v>
      </c>
      <c r="P132" s="169">
        <v>250</v>
      </c>
      <c r="Q132" s="83" t="s">
        <v>30</v>
      </c>
      <c r="R132" s="93">
        <f>IF($Q132="lb/gal",($P132*120),$P132)</f>
        <v>250</v>
      </c>
      <c r="S132" s="109">
        <f>IF(ISBLANK(E132),0,(((D132*G132)+(I132*L132))/(D132+I132)))</f>
        <v>13.61505</v>
      </c>
      <c r="T132" s="94" t="s">
        <v>183</v>
      </c>
      <c r="U132" s="132">
        <f>IF(ISBLANK(P132)," ",VLOOKUP($T132,'Marine Coating Limits'!$B$3:$C$36,2,FALSE))</f>
        <v>340</v>
      </c>
    </row>
    <row r="133" spans="1:22" ht="15.75" customHeight="1">
      <c r="A133" s="92" t="s">
        <v>4</v>
      </c>
      <c r="B133" s="122" t="s">
        <v>371</v>
      </c>
      <c r="C133" s="98" t="s">
        <v>372</v>
      </c>
      <c r="D133" s="92">
        <v>3</v>
      </c>
      <c r="E133" s="117">
        <v>2.17</v>
      </c>
      <c r="F133" s="99" t="s">
        <v>139</v>
      </c>
      <c r="G133" s="165">
        <f>IF(F133="Specific Gravity",E133*8.34,IF(F133="Lbs/Gallon",E133,0))</f>
        <v>18.097799999999999</v>
      </c>
      <c r="H133" s="98" t="s">
        <v>463</v>
      </c>
      <c r="I133" s="92">
        <v>1</v>
      </c>
      <c r="J133" s="117">
        <v>1.18</v>
      </c>
      <c r="K133" s="99" t="s">
        <v>139</v>
      </c>
      <c r="L133" s="133">
        <f>IF(K133="Specific Gravity",J133*8.34,IF(K133="Lbs/Gallon",J133,0))</f>
        <v>9.8411999999999988</v>
      </c>
      <c r="M133" s="125" t="s">
        <v>479</v>
      </c>
      <c r="N133" s="119" t="str">
        <f>IF(ISBLANK(B133)," ",CONCATENATE(A133,"  ",B133," (",C133," ",H133,") ",M133))</f>
        <v>International Paint (USA) Inc.  INTERSHIELD 6G (EGA650 EGA 651) Dark Gray</v>
      </c>
      <c r="O133" s="83">
        <v>80</v>
      </c>
      <c r="P133" s="83">
        <v>92</v>
      </c>
      <c r="Q133" s="83" t="s">
        <v>30</v>
      </c>
      <c r="R133" s="93">
        <f>IF($Q133="lb/gal",($P133*120),$P133)</f>
        <v>92</v>
      </c>
      <c r="S133" s="109">
        <f>IF(ISBLANK(E133),0,(((D133*G133)+(I133*L133))/(D133+I133)))</f>
        <v>16.033649999999998</v>
      </c>
      <c r="T133" s="94" t="s">
        <v>183</v>
      </c>
      <c r="U133" s="132">
        <f>IF(ISBLANK(P133)," ",VLOOKUP($T133,'Marine Coating Limits'!$B$3:$C$36,2,FALSE))</f>
        <v>340</v>
      </c>
    </row>
    <row r="134" spans="1:22" ht="15.75" customHeight="1">
      <c r="A134" s="92" t="s">
        <v>4</v>
      </c>
      <c r="B134" s="122" t="s">
        <v>373</v>
      </c>
      <c r="C134" s="98" t="s">
        <v>374</v>
      </c>
      <c r="D134" s="92">
        <v>1</v>
      </c>
      <c r="E134" s="117">
        <v>1.6</v>
      </c>
      <c r="F134" s="99" t="s">
        <v>139</v>
      </c>
      <c r="G134" s="165">
        <f>IF(F134="Specific Gravity",E134*8.34,IF(F134="Lbs/Gallon",E134,0))</f>
        <v>13.344000000000001</v>
      </c>
      <c r="H134" s="98"/>
      <c r="I134" s="92"/>
      <c r="J134" s="117"/>
      <c r="K134" s="99" t="s">
        <v>139</v>
      </c>
      <c r="L134" s="133">
        <f>IF(K134="Specific Gravity",J134*8.34,IF(K134="Lbs/Gallon",J134,0))</f>
        <v>0</v>
      </c>
      <c r="M134" s="125" t="s">
        <v>477</v>
      </c>
      <c r="N134" s="119" t="str">
        <f>IF(ISBLANK(B134)," ",CONCATENATE(A134,"  ",B134," (",C134," ",H134,") ",M134))</f>
        <v>International Paint (USA) Inc.  Interspeed 5640 (BZA645 ) Red</v>
      </c>
      <c r="O134" s="169">
        <v>351</v>
      </c>
      <c r="P134" s="169">
        <v>388</v>
      </c>
      <c r="Q134" s="83" t="s">
        <v>30</v>
      </c>
      <c r="R134" s="93">
        <f>IF($Q134="lb/gal",($P134*120),$P134)</f>
        <v>388</v>
      </c>
      <c r="S134" s="109">
        <f>IF(ISBLANK(E134),0,(((D134*G134)+(I134*L134))/(D134+I134)))</f>
        <v>13.344000000000001</v>
      </c>
      <c r="T134" s="94" t="s">
        <v>116</v>
      </c>
      <c r="U134" s="132">
        <f>IF(ISBLANK(P134)," ",VLOOKUP($T134,'Marine Coating Limits'!$B$3:$C$36,2,FALSE))</f>
        <v>400</v>
      </c>
    </row>
    <row r="135" spans="1:22" ht="15.75" customHeight="1">
      <c r="A135" s="92" t="s">
        <v>4</v>
      </c>
      <c r="B135" s="122" t="s">
        <v>375</v>
      </c>
      <c r="C135" s="98" t="s">
        <v>376</v>
      </c>
      <c r="D135" s="92">
        <v>1</v>
      </c>
      <c r="E135" s="117">
        <v>1.6</v>
      </c>
      <c r="F135" s="99" t="s">
        <v>139</v>
      </c>
      <c r="G135" s="165">
        <f>IF(F135="Specific Gravity",E135*8.34,IF(F135="Lbs/Gallon",E135,0))</f>
        <v>13.344000000000001</v>
      </c>
      <c r="H135" s="98"/>
      <c r="I135" s="92"/>
      <c r="J135" s="117"/>
      <c r="K135" s="99" t="s">
        <v>139</v>
      </c>
      <c r="L135" s="133">
        <f>IF(K135="Specific Gravity",J135*8.34,IF(K135="Lbs/Gallon",J135,0))</f>
        <v>0</v>
      </c>
      <c r="M135" s="125" t="s">
        <v>227</v>
      </c>
      <c r="N135" s="119" t="str">
        <f>IF(ISBLANK(B135)," ",CONCATENATE(A135,"  ",B135," (",C135," ",H135,") ",M135))</f>
        <v>International Paint (USA) Inc.  INTERSPEED 5640 (BZA646 ) Black</v>
      </c>
      <c r="O135" s="169">
        <v>356</v>
      </c>
      <c r="P135" s="169">
        <v>388</v>
      </c>
      <c r="Q135" s="83" t="s">
        <v>30</v>
      </c>
      <c r="R135" s="93">
        <f>IF($Q135="lb/gal",($P135*120),$P135)</f>
        <v>388</v>
      </c>
      <c r="S135" s="109">
        <f>IF(ISBLANK(E135),0,(((D135*G135)+(I135*L135))/(D135+I135)))</f>
        <v>13.344000000000001</v>
      </c>
      <c r="T135" s="94" t="s">
        <v>116</v>
      </c>
      <c r="U135" s="132">
        <f>IF(ISBLANK(P135)," ",VLOOKUP($T135,'Marine Coating Limits'!$B$3:$C$36,2,FALSE))</f>
        <v>400</v>
      </c>
    </row>
    <row r="136" spans="1:22" ht="15.75" customHeight="1">
      <c r="A136" s="92" t="s">
        <v>4</v>
      </c>
      <c r="B136" s="122" t="s">
        <v>377</v>
      </c>
      <c r="C136" s="98" t="s">
        <v>378</v>
      </c>
      <c r="D136" s="92">
        <v>1</v>
      </c>
      <c r="E136" s="117">
        <v>2.1773750000000001</v>
      </c>
      <c r="F136" s="99" t="s">
        <v>139</v>
      </c>
      <c r="G136" s="165">
        <f>IF(F136="Specific Gravity",E136*8.34,IF(F136="Lbs/Gallon",E136,0))</f>
        <v>18.159307500000001</v>
      </c>
      <c r="H136" s="98"/>
      <c r="I136" s="92"/>
      <c r="J136" s="117"/>
      <c r="K136" s="99" t="s">
        <v>139</v>
      </c>
      <c r="L136" s="133">
        <f>IF(K136="Specific Gravity",J136*8.34,IF(K136="Lbs/Gallon",J136,0))</f>
        <v>0</v>
      </c>
      <c r="M136" s="125" t="s">
        <v>477</v>
      </c>
      <c r="N136" s="119" t="str">
        <f>IF(ISBLANK(B136)," ",CONCATENATE(A136,"  ",B136," (",C136," ",H136,") ",M136))</f>
        <v>International Paint (USA) Inc.  INTERSPEED 640 (BRA640 ) Red</v>
      </c>
      <c r="O136" s="83">
        <v>82</v>
      </c>
      <c r="P136" s="83">
        <v>385</v>
      </c>
      <c r="Q136" s="83" t="s">
        <v>30</v>
      </c>
      <c r="R136" s="93">
        <f>IF($Q136="lb/gal",($P136*120),$P136)</f>
        <v>385</v>
      </c>
      <c r="S136" s="109">
        <f>IF(ISBLANK(E136),0,(((D136*G136)+(I136*L136))/(D136+I136)))</f>
        <v>18.159307500000001</v>
      </c>
      <c r="T136" s="94" t="s">
        <v>116</v>
      </c>
      <c r="U136" s="132">
        <f>IF(ISBLANK(P136)," ",VLOOKUP($T136,'Marine Coating Limits'!$B$3:$C$36,2,FALSE))</f>
        <v>400</v>
      </c>
    </row>
    <row r="137" spans="1:22" ht="15.75" customHeight="1">
      <c r="A137" s="92" t="s">
        <v>4</v>
      </c>
      <c r="B137" s="122" t="s">
        <v>377</v>
      </c>
      <c r="C137" s="98" t="s">
        <v>379</v>
      </c>
      <c r="D137" s="92">
        <v>1</v>
      </c>
      <c r="E137" s="117">
        <v>2.17</v>
      </c>
      <c r="F137" s="99" t="s">
        <v>139</v>
      </c>
      <c r="G137" s="165">
        <f>IF(F137="Specific Gravity",E137*8.34,IF(F137="Lbs/Gallon",E137,0))</f>
        <v>18.097799999999999</v>
      </c>
      <c r="H137" s="98"/>
      <c r="I137" s="92"/>
      <c r="J137" s="117"/>
      <c r="K137" s="99" t="s">
        <v>139</v>
      </c>
      <c r="L137" s="133">
        <f>IF(K137="Specific Gravity",J137*8.34,IF(K137="Lbs/Gallon",J137,0))</f>
        <v>0</v>
      </c>
      <c r="M137" s="125" t="s">
        <v>227</v>
      </c>
      <c r="N137" s="119" t="str">
        <f>IF(ISBLANK(B137)," ",CONCATENATE(A137,"  ",B137," (",C137," ",H137,") ",M137))</f>
        <v>International Paint (USA) Inc.  INTERSPEED 640 (BRA642 ) Black</v>
      </c>
      <c r="O137" s="169">
        <v>81</v>
      </c>
      <c r="P137" s="169">
        <v>385</v>
      </c>
      <c r="Q137" s="83" t="s">
        <v>30</v>
      </c>
      <c r="R137" s="93">
        <f>IF($Q137="lb/gal",($P137*120),$P137)</f>
        <v>385</v>
      </c>
      <c r="S137" s="109">
        <f>IF(ISBLANK(E137),0,(((D137*G137)+(I137*L137))/(D137+I137)))</f>
        <v>18.097799999999999</v>
      </c>
      <c r="T137" s="94" t="s">
        <v>116</v>
      </c>
      <c r="U137" s="132">
        <f>IF(ISBLANK(P137)," ",VLOOKUP($T137,'Marine Coating Limits'!$B$3:$C$36,2,FALSE))</f>
        <v>400</v>
      </c>
    </row>
    <row r="138" spans="1:22" ht="15.75" customHeight="1">
      <c r="A138" s="92" t="s">
        <v>4</v>
      </c>
      <c r="B138" s="122" t="s">
        <v>380</v>
      </c>
      <c r="C138" s="98" t="s">
        <v>381</v>
      </c>
      <c r="D138" s="92">
        <v>6</v>
      </c>
      <c r="E138" s="117">
        <v>1.19217</v>
      </c>
      <c r="F138" s="99" t="s">
        <v>139</v>
      </c>
      <c r="G138" s="165">
        <f>IF(F138="Specific Gravity",E138*8.34,IF(F138="Lbs/Gallon",E138,0))</f>
        <v>9.9426977999999995</v>
      </c>
      <c r="H138" s="98" t="s">
        <v>464</v>
      </c>
      <c r="I138" s="92">
        <v>1</v>
      </c>
      <c r="J138" s="117">
        <v>1.062767</v>
      </c>
      <c r="K138" s="99" t="s">
        <v>139</v>
      </c>
      <c r="L138" s="133">
        <f>IF(K138="Specific Gravity",J138*8.34,IF(K138="Lbs/Gallon",J138,0))</f>
        <v>8.8634767799999992</v>
      </c>
      <c r="M138" s="125" t="s">
        <v>219</v>
      </c>
      <c r="N138" s="119" t="str">
        <f>IF(ISBLANK(B138)," ",CONCATENATE(A138,"  ",B138," (",C138," ",H138,") ",M138))</f>
        <v>International Paint (USA) Inc.  INTERTHANE 990 (PH80317 PHA046) Haze Gray</v>
      </c>
      <c r="O138" s="169">
        <v>206</v>
      </c>
      <c r="P138" s="169">
        <v>420</v>
      </c>
      <c r="Q138" s="169" t="s">
        <v>30</v>
      </c>
      <c r="R138" s="93">
        <f>IF($Q138="lb/gal",($P138*120),$P138)</f>
        <v>420</v>
      </c>
      <c r="S138" s="109">
        <f>IF(ISBLANK(E138),0,(((D138*G138)+(I138*L138))/(D138+I138)))</f>
        <v>9.788523368571429</v>
      </c>
      <c r="T138" s="94" t="s">
        <v>117</v>
      </c>
      <c r="U138" s="132">
        <f>IF(ISBLANK(P138)," ",VLOOKUP($T138,'Marine Coating Limits'!$B$3:$C$36,2,FALSE))</f>
        <v>420</v>
      </c>
    </row>
    <row r="139" spans="1:22" ht="15.75" customHeight="1">
      <c r="A139" s="92" t="s">
        <v>4</v>
      </c>
      <c r="B139" s="122" t="s">
        <v>380</v>
      </c>
      <c r="C139" s="98" t="s">
        <v>382</v>
      </c>
      <c r="D139" s="92">
        <v>6</v>
      </c>
      <c r="E139" s="117">
        <v>1.26166</v>
      </c>
      <c r="F139" s="99" t="s">
        <v>139</v>
      </c>
      <c r="G139" s="165">
        <f>IF(F139="Specific Gravity",E139*8.34,IF(F139="Lbs/Gallon",E139,0))</f>
        <v>10.5222444</v>
      </c>
      <c r="H139" s="98" t="s">
        <v>464</v>
      </c>
      <c r="I139" s="92">
        <v>1</v>
      </c>
      <c r="J139" s="117">
        <v>1.062767</v>
      </c>
      <c r="K139" s="99" t="s">
        <v>139</v>
      </c>
      <c r="L139" s="133">
        <f>IF(K139="Specific Gravity",J139*8.34,IF(K139="Lbs/Gallon",J139,0))</f>
        <v>8.8634767799999992</v>
      </c>
      <c r="M139" s="125" t="s">
        <v>497</v>
      </c>
      <c r="N139" s="119" t="str">
        <f>IF(ISBLANK(B139)," ",CONCATENATE(A139,"  ",B139," (",C139," ",H139,") ",M139))</f>
        <v>International Paint (USA) Inc.  INTERTHANE 990 (PHA011 PHA046) Light Base</v>
      </c>
      <c r="O139" s="169">
        <v>83</v>
      </c>
      <c r="P139" s="169">
        <v>420</v>
      </c>
      <c r="Q139" s="169" t="s">
        <v>30</v>
      </c>
      <c r="R139" s="93">
        <f>IF($Q139="lb/gal",($P139*120),$P139)</f>
        <v>420</v>
      </c>
      <c r="S139" s="109">
        <f>IF(ISBLANK(E139),0,(((D139*G139)+(I139*L139))/(D139+I139)))</f>
        <v>10.285277597142857</v>
      </c>
      <c r="T139" s="94" t="s">
        <v>117</v>
      </c>
      <c r="U139" s="132">
        <f>IF(ISBLANK(P139)," ",VLOOKUP($T139,'Marine Coating Limits'!$B$3:$C$36,2,FALSE))</f>
        <v>420</v>
      </c>
    </row>
    <row r="140" spans="1:22" ht="15.75" customHeight="1">
      <c r="A140" s="92" t="s">
        <v>4</v>
      </c>
      <c r="B140" s="122" t="s">
        <v>380</v>
      </c>
      <c r="C140" s="98" t="s">
        <v>383</v>
      </c>
      <c r="D140" s="92">
        <v>6</v>
      </c>
      <c r="E140" s="117">
        <v>1.19217</v>
      </c>
      <c r="F140" s="99" t="s">
        <v>139</v>
      </c>
      <c r="G140" s="165">
        <f>IF(F140="Specific Gravity",E140*8.34,IF(F140="Lbs/Gallon",E140,0))</f>
        <v>9.9426977999999995</v>
      </c>
      <c r="H140" s="98" t="s">
        <v>464</v>
      </c>
      <c r="I140" s="92">
        <v>1</v>
      </c>
      <c r="J140" s="117">
        <v>1.062767</v>
      </c>
      <c r="K140" s="99" t="s">
        <v>139</v>
      </c>
      <c r="L140" s="133">
        <f>IF(K140="Specific Gravity",J140*8.34,IF(K140="Lbs/Gallon",J140,0))</f>
        <v>8.8634767799999992</v>
      </c>
      <c r="M140" s="125" t="s">
        <v>507</v>
      </c>
      <c r="N140" s="119" t="str">
        <f>IF(ISBLANK(B140)," ",CONCATENATE(A140,"  ",B140," (",C140," ",H140,") ",M140))</f>
        <v>International Paint (USA) Inc.  INTERTHANE 990 (PHA033 PHA046) Deep Base</v>
      </c>
      <c r="O140" s="169">
        <v>84</v>
      </c>
      <c r="P140" s="169">
        <v>420</v>
      </c>
      <c r="Q140" s="169" t="s">
        <v>30</v>
      </c>
      <c r="R140" s="93">
        <f>IF($Q140="lb/gal",($P140*120),$P140)</f>
        <v>420</v>
      </c>
      <c r="S140" s="109">
        <f>IF(ISBLANK(E140),0,(((D140*G140)+(I140*L140))/(D140+I140)))</f>
        <v>9.788523368571429</v>
      </c>
      <c r="T140" s="94" t="s">
        <v>117</v>
      </c>
      <c r="U140" s="132">
        <f>IF(ISBLANK(P140)," ",VLOOKUP($T140,'Marine Coating Limits'!$B$3:$C$36,2,FALSE))</f>
        <v>420</v>
      </c>
      <c r="V140" s="114"/>
    </row>
    <row r="141" spans="1:22" ht="15.75" customHeight="1">
      <c r="A141" s="92" t="s">
        <v>4</v>
      </c>
      <c r="B141" s="122" t="s">
        <v>380</v>
      </c>
      <c r="C141" s="98" t="s">
        <v>384</v>
      </c>
      <c r="D141" s="92">
        <v>6</v>
      </c>
      <c r="E141" s="117">
        <v>1.1462619999999999</v>
      </c>
      <c r="F141" s="99" t="s">
        <v>139</v>
      </c>
      <c r="G141" s="165">
        <f>IF(F141="Specific Gravity",E141*8.34,IF(F141="Lbs/Gallon",E141,0))</f>
        <v>9.5598250799999995</v>
      </c>
      <c r="H141" s="98" t="s">
        <v>464</v>
      </c>
      <c r="I141" s="92">
        <v>1</v>
      </c>
      <c r="J141" s="117">
        <v>1.062767</v>
      </c>
      <c r="K141" s="99" t="s">
        <v>139</v>
      </c>
      <c r="L141" s="133">
        <f>IF(K141="Specific Gravity",J141*8.34,IF(K141="Lbs/Gallon",J141,0))</f>
        <v>8.8634767799999992</v>
      </c>
      <c r="M141" s="125" t="s">
        <v>498</v>
      </c>
      <c r="N141" s="119" t="str">
        <f>IF(ISBLANK(B141)," ",CONCATENATE(A141,"  ",B141," (",C141," ",H141,") ",M141))</f>
        <v>International Paint (USA) Inc.  INTERTHANE 990 (PHA044 PHA046) Ultra-D Base</v>
      </c>
      <c r="O141" s="169">
        <v>85</v>
      </c>
      <c r="P141" s="169">
        <v>420</v>
      </c>
      <c r="Q141" s="169" t="s">
        <v>30</v>
      </c>
      <c r="R141" s="93">
        <f>IF($Q141="lb/gal",($P141*120),$P141)</f>
        <v>420</v>
      </c>
      <c r="S141" s="109">
        <f>IF(ISBLANK(E141),0,(((D141*G141)+(I141*L141))/(D141+I141)))</f>
        <v>9.4603467514285704</v>
      </c>
      <c r="T141" s="94" t="s">
        <v>117</v>
      </c>
      <c r="U141" s="132">
        <f>IF(ISBLANK(P141)," ",VLOOKUP($T141,'Marine Coating Limits'!$B$3:$C$36,2,FALSE))</f>
        <v>420</v>
      </c>
    </row>
    <row r="142" spans="1:22" ht="15.75" customHeight="1">
      <c r="A142" s="92" t="s">
        <v>4</v>
      </c>
      <c r="B142" s="122" t="s">
        <v>380</v>
      </c>
      <c r="C142" s="98" t="s">
        <v>385</v>
      </c>
      <c r="D142" s="92">
        <v>6</v>
      </c>
      <c r="E142" s="117">
        <v>1.144943</v>
      </c>
      <c r="F142" s="99" t="s">
        <v>139</v>
      </c>
      <c r="G142" s="165">
        <f>IF(F142="Specific Gravity",E142*8.34,IF(F142="Lbs/Gallon",E142,0))</f>
        <v>9.5488246199999995</v>
      </c>
      <c r="H142" s="98" t="s">
        <v>464</v>
      </c>
      <c r="I142" s="92">
        <v>1</v>
      </c>
      <c r="J142" s="117">
        <v>1.062767</v>
      </c>
      <c r="K142" s="99" t="s">
        <v>139</v>
      </c>
      <c r="L142" s="133">
        <f>IF(K142="Specific Gravity",J142*8.34,IF(K142="Lbs/Gallon",J142,0))</f>
        <v>8.8634767799999992</v>
      </c>
      <c r="M142" s="125" t="s">
        <v>476</v>
      </c>
      <c r="N142" s="119" t="str">
        <f>IF(ISBLANK(B142)," ",CONCATENATE(A142,"  ",B142," (",C142," ",H142,") ",M142))</f>
        <v>International Paint (USA) Inc.  INTERTHANE 990 (PHA055 PHA046) Yellow</v>
      </c>
      <c r="O142" s="169">
        <v>86</v>
      </c>
      <c r="P142" s="169">
        <v>420</v>
      </c>
      <c r="Q142" s="169" t="s">
        <v>30</v>
      </c>
      <c r="R142" s="93">
        <f>IF($Q142="lb/gal",($P142*120),$P142)</f>
        <v>420</v>
      </c>
      <c r="S142" s="109">
        <f>IF(ISBLANK(E142),0,(((D142*G142)+(I142*L142))/(D142+I142)))</f>
        <v>9.4509177857142852</v>
      </c>
      <c r="T142" s="94" t="s">
        <v>117</v>
      </c>
      <c r="U142" s="132">
        <f>IF(ISBLANK(P142)," ",VLOOKUP($T142,'Marine Coating Limits'!$B$3:$C$36,2,FALSE))</f>
        <v>420</v>
      </c>
    </row>
    <row r="143" spans="1:22" ht="15.75" customHeight="1">
      <c r="A143" s="92" t="s">
        <v>4</v>
      </c>
      <c r="B143" s="122" t="s">
        <v>380</v>
      </c>
      <c r="C143" s="98" t="s">
        <v>386</v>
      </c>
      <c r="D143" s="92">
        <v>6</v>
      </c>
      <c r="E143" s="117">
        <v>1.115661</v>
      </c>
      <c r="F143" s="99" t="s">
        <v>139</v>
      </c>
      <c r="G143" s="165">
        <f>IF(F143="Specific Gravity",E143*8.34,IF(F143="Lbs/Gallon",E143,0))</f>
        <v>9.3046127399999996</v>
      </c>
      <c r="H143" s="98" t="s">
        <v>464</v>
      </c>
      <c r="I143" s="92">
        <v>1</v>
      </c>
      <c r="J143" s="117">
        <v>1.062767</v>
      </c>
      <c r="K143" s="99" t="s">
        <v>139</v>
      </c>
      <c r="L143" s="133">
        <f>IF(K143="Specific Gravity",J143*8.34,IF(K143="Lbs/Gallon",J143,0))</f>
        <v>8.8634767799999992</v>
      </c>
      <c r="M143" s="125" t="s">
        <v>477</v>
      </c>
      <c r="N143" s="119" t="str">
        <f>IF(ISBLANK(B143)," ",CONCATENATE(A143,"  ",B143," (",C143," ",H143,") ",M143))</f>
        <v>International Paint (USA) Inc.  INTERTHANE 990 (PHA066 PHA046) Red</v>
      </c>
      <c r="O143" s="169">
        <v>87</v>
      </c>
      <c r="P143" s="169">
        <v>420</v>
      </c>
      <c r="Q143" s="169" t="s">
        <v>30</v>
      </c>
      <c r="R143" s="93">
        <f>IF($Q143="lb/gal",($P143*120),$P143)</f>
        <v>420</v>
      </c>
      <c r="S143" s="109">
        <f>IF(ISBLANK(E143),0,(((D143*G143)+(I143*L143))/(D143+I143)))</f>
        <v>9.2415933171428559</v>
      </c>
      <c r="T143" s="94" t="s">
        <v>117</v>
      </c>
      <c r="U143" s="132">
        <f>IF(ISBLANK(P143)," ",VLOOKUP($T143,'Marine Coating Limits'!$B$3:$C$36,2,FALSE))</f>
        <v>420</v>
      </c>
    </row>
    <row r="144" spans="1:22" ht="15.75" customHeight="1">
      <c r="A144" s="92" t="s">
        <v>4</v>
      </c>
      <c r="B144" s="122" t="s">
        <v>380</v>
      </c>
      <c r="C144" s="98" t="s">
        <v>387</v>
      </c>
      <c r="D144" s="92">
        <v>6</v>
      </c>
      <c r="E144" s="117">
        <v>1.2351049999999999</v>
      </c>
      <c r="F144" s="99" t="s">
        <v>139</v>
      </c>
      <c r="G144" s="165">
        <f>IF(F144="Specific Gravity",E144*8.34,IF(F144="Lbs/Gallon",E144,0))</f>
        <v>10.300775699999999</v>
      </c>
      <c r="H144" s="98" t="s">
        <v>464</v>
      </c>
      <c r="I144" s="92">
        <v>1</v>
      </c>
      <c r="J144" s="117">
        <v>1.062767</v>
      </c>
      <c r="K144" s="99" t="s">
        <v>139</v>
      </c>
      <c r="L144" s="133">
        <f>IF(K144="Specific Gravity",J144*8.34,IF(K144="Lbs/Gallon",J144,0))</f>
        <v>8.8634767799999992</v>
      </c>
      <c r="M144" s="125" t="s">
        <v>224</v>
      </c>
      <c r="N144" s="119" t="str">
        <f>IF(ISBLANK(B144)," ",CONCATENATE(A144,"  ",B144," (",C144," ",H144,") ",M144))</f>
        <v>International Paint (USA) Inc.  INTERTHANE 990 (PHB000 PHA046) White</v>
      </c>
      <c r="O144" s="169">
        <v>88</v>
      </c>
      <c r="P144" s="169">
        <v>420</v>
      </c>
      <c r="Q144" s="169" t="s">
        <v>30</v>
      </c>
      <c r="R144" s="93">
        <f>IF($Q144="lb/gal",($P144*120),$P144)</f>
        <v>420</v>
      </c>
      <c r="S144" s="109">
        <f>IF(ISBLANK(E144),0,(((D144*G144)+(I144*L144))/(D144+I144)))</f>
        <v>10.095447282857142</v>
      </c>
      <c r="T144" s="94" t="s">
        <v>117</v>
      </c>
      <c r="U144" s="132">
        <f>IF(ISBLANK(P144)," ",VLOOKUP($T144,'Marine Coating Limits'!$B$3:$C$36,2,FALSE))</f>
        <v>420</v>
      </c>
    </row>
    <row r="145" spans="1:22" ht="15.75" customHeight="1">
      <c r="A145" s="92" t="s">
        <v>4</v>
      </c>
      <c r="B145" s="122" t="s">
        <v>380</v>
      </c>
      <c r="C145" s="98" t="s">
        <v>388</v>
      </c>
      <c r="D145" s="92">
        <v>6</v>
      </c>
      <c r="E145" s="117">
        <v>1.1762999999999999</v>
      </c>
      <c r="F145" s="99" t="s">
        <v>139</v>
      </c>
      <c r="G145" s="165">
        <f>IF(F145="Specific Gravity",E145*8.34,IF(F145="Lbs/Gallon",E145,0))</f>
        <v>9.8103419999999986</v>
      </c>
      <c r="H145" s="98" t="s">
        <v>464</v>
      </c>
      <c r="I145" s="92">
        <v>1</v>
      </c>
      <c r="J145" s="117">
        <v>1.062767</v>
      </c>
      <c r="K145" s="99" t="s">
        <v>139</v>
      </c>
      <c r="L145" s="133">
        <f>IF(K145="Specific Gravity",J145*8.34,IF(K145="Lbs/Gallon",J145,0))</f>
        <v>8.8634767799999992</v>
      </c>
      <c r="M145" s="125" t="s">
        <v>508</v>
      </c>
      <c r="N145" s="119" t="str">
        <f>IF(ISBLANK(B145)," ",CONCATENATE(A145,"  ",B145," (",C145," ",H145,") ",M145))</f>
        <v>International Paint (USA) Inc.  INTERTHANE 990 (PHC287 PHA046) Signal Red</v>
      </c>
      <c r="O145" s="169">
        <v>89</v>
      </c>
      <c r="P145" s="169">
        <v>420</v>
      </c>
      <c r="Q145" s="169" t="s">
        <v>30</v>
      </c>
      <c r="R145" s="93">
        <f>IF($Q145="lb/gal",($P145*120),$P145)</f>
        <v>420</v>
      </c>
      <c r="S145" s="109">
        <f>IF(ISBLANK(E145),0,(((D145*G145)+(I145*L145))/(D145+I145)))</f>
        <v>9.6750755399999981</v>
      </c>
      <c r="T145" s="94" t="s">
        <v>117</v>
      </c>
      <c r="U145" s="132">
        <f>IF(ISBLANK(P145)," ",VLOOKUP($T145,'Marine Coating Limits'!$B$3:$C$36,2,FALSE))</f>
        <v>420</v>
      </c>
    </row>
    <row r="146" spans="1:22" ht="15.75" customHeight="1">
      <c r="A146" s="92" t="s">
        <v>4</v>
      </c>
      <c r="B146" s="122" t="s">
        <v>380</v>
      </c>
      <c r="C146" s="98" t="s">
        <v>389</v>
      </c>
      <c r="D146" s="92">
        <v>6</v>
      </c>
      <c r="E146" s="117">
        <v>1.1323319999999999</v>
      </c>
      <c r="F146" s="99" t="s">
        <v>139</v>
      </c>
      <c r="G146" s="165">
        <f>IF(F146="Specific Gravity",E146*8.34,IF(F146="Lbs/Gallon",E146,0))</f>
        <v>9.4436488799999996</v>
      </c>
      <c r="H146" s="98" t="s">
        <v>464</v>
      </c>
      <c r="I146" s="92">
        <v>1</v>
      </c>
      <c r="J146" s="117">
        <v>1.062767</v>
      </c>
      <c r="K146" s="99" t="s">
        <v>139</v>
      </c>
      <c r="L146" s="133">
        <f>IF(K146="Specific Gravity",J146*8.34,IF(K146="Lbs/Gallon",J146,0))</f>
        <v>8.8634767799999992</v>
      </c>
      <c r="M146" s="125" t="s">
        <v>227</v>
      </c>
      <c r="N146" s="119" t="str">
        <f>IF(ISBLANK(B146)," ",CONCATENATE(A146,"  ",B146," (",C146," ",H146,") ",M146))</f>
        <v>International Paint (USA) Inc.  INTERTHANE 990 (PHY999 PHA046) Black</v>
      </c>
      <c r="O146" s="169">
        <v>90</v>
      </c>
      <c r="P146" s="169">
        <v>420</v>
      </c>
      <c r="Q146" s="169" t="s">
        <v>30</v>
      </c>
      <c r="R146" s="93">
        <f>IF($Q146="lb/gal",($P146*120),$P146)</f>
        <v>420</v>
      </c>
      <c r="S146" s="109">
        <f>IF(ISBLANK(E146),0,(((D146*G146)+(I146*L146))/(D146+I146)))</f>
        <v>9.360767151428572</v>
      </c>
      <c r="T146" s="94" t="s">
        <v>117</v>
      </c>
      <c r="U146" s="132">
        <f>IF(ISBLANK(P146)," ",VLOOKUP($T146,'Marine Coating Limits'!$B$3:$C$36,2,FALSE))</f>
        <v>420</v>
      </c>
    </row>
    <row r="147" spans="1:22" ht="15.75" customHeight="1">
      <c r="A147" s="92" t="s">
        <v>4</v>
      </c>
      <c r="B147" s="122" t="s">
        <v>390</v>
      </c>
      <c r="C147" s="98" t="s">
        <v>391</v>
      </c>
      <c r="D147" s="92">
        <v>9</v>
      </c>
      <c r="E147" s="117">
        <v>1.467363</v>
      </c>
      <c r="F147" s="99" t="s">
        <v>139</v>
      </c>
      <c r="G147" s="165">
        <f>IF(F147="Specific Gravity",E147*8.34,IF(F147="Lbs/Gallon",E147,0))</f>
        <v>12.237807419999999</v>
      </c>
      <c r="H147" s="98" t="s">
        <v>465</v>
      </c>
      <c r="I147" s="92">
        <v>1</v>
      </c>
      <c r="J147" s="117">
        <v>1.1294999999999999</v>
      </c>
      <c r="K147" s="99" t="s">
        <v>139</v>
      </c>
      <c r="L147" s="133">
        <f>IF(K147="Specific Gravity",J147*8.34,IF(K147="Lbs/Gallon",J147,0))</f>
        <v>9.4200299999999988</v>
      </c>
      <c r="M147" s="125" t="s">
        <v>509</v>
      </c>
      <c r="N147" s="119" t="str">
        <f>IF(ISBLANK(B147)," ",CONCATENATE(A147,"  ",B147," (",C147," ",H147,") ",M147))</f>
        <v>International Paint (USA) Inc.  INTERTHANE 990HS (99059A 990B) LIGHT BASE</v>
      </c>
      <c r="O147" s="169">
        <v>204</v>
      </c>
      <c r="P147" s="169">
        <v>327</v>
      </c>
      <c r="Q147" s="169" t="s">
        <v>30</v>
      </c>
      <c r="R147" s="93">
        <f>IF($Q147="lb/gal",($P147*120),$P147)</f>
        <v>327</v>
      </c>
      <c r="S147" s="109">
        <f>IF(ISBLANK(E147),0,(((D147*G147)+(I147*L147))/(D147+I147)))</f>
        <v>11.956029677999998</v>
      </c>
      <c r="T147" s="94" t="s">
        <v>17</v>
      </c>
      <c r="U147" s="132">
        <f>IF(ISBLANK(P147)," ",VLOOKUP($T147,'Marine Coating Limits'!$B$3:$C$36,2,FALSE))</f>
        <v>340</v>
      </c>
    </row>
    <row r="148" spans="1:22" ht="15.75" customHeight="1">
      <c r="A148" s="169" t="s">
        <v>4</v>
      </c>
      <c r="B148" s="86" t="s">
        <v>392</v>
      </c>
      <c r="C148" s="88" t="s">
        <v>829</v>
      </c>
      <c r="D148" s="169">
        <v>4</v>
      </c>
      <c r="E148" s="169">
        <v>1.46</v>
      </c>
      <c r="F148" s="89" t="s">
        <v>139</v>
      </c>
      <c r="G148" s="144">
        <f>IF(F148="Specific Gravity",E148*8.34,IF(F148="Lbs/Gallon",E148,0))</f>
        <v>12.176399999999999</v>
      </c>
      <c r="H148" s="88" t="s">
        <v>466</v>
      </c>
      <c r="I148" s="169">
        <v>1</v>
      </c>
      <c r="J148" s="169">
        <v>0.89349500000000004</v>
      </c>
      <c r="K148" s="89" t="s">
        <v>139</v>
      </c>
      <c r="L148" s="112">
        <f>IF(K148="Specific Gravity",J148*8.34,IF(K148="Lbs/Gallon",J148,0))</f>
        <v>7.4517483000000002</v>
      </c>
      <c r="M148" s="169" t="s">
        <v>480</v>
      </c>
      <c r="N148" s="119" t="str">
        <f>IF(ISBLANK(B148)," ",CONCATENATE(A148,"  ",B148," (",C148," ",H148,") ",M148))</f>
        <v>International Paint (USA) Inc.  INTERTUF 262 (KH5080 KHA062) Dark Grey</v>
      </c>
      <c r="O148" s="169">
        <v>5145</v>
      </c>
      <c r="P148" s="169">
        <v>285</v>
      </c>
      <c r="Q148" s="169" t="s">
        <v>30</v>
      </c>
      <c r="R148" s="93">
        <f>IF($Q148="lb/gal",($P148*120),$P148)</f>
        <v>285</v>
      </c>
      <c r="S148" s="109">
        <f>IF(ISBLANK(E148),0,(((D148*G148)+(I148*L148))/(D148+I148)))</f>
        <v>11.231469659999998</v>
      </c>
      <c r="T148" s="94" t="s">
        <v>17</v>
      </c>
      <c r="U148" s="132">
        <f>IF(ISBLANK(P148)," ",VLOOKUP($T148,'Marine Coating Limits'!$B$3:$C$36,2,FALSE))</f>
        <v>340</v>
      </c>
    </row>
    <row r="149" spans="1:22" ht="15.75" customHeight="1">
      <c r="A149" s="92" t="s">
        <v>4</v>
      </c>
      <c r="B149" s="122" t="s">
        <v>392</v>
      </c>
      <c r="C149" s="98" t="s">
        <v>393</v>
      </c>
      <c r="D149" s="92">
        <v>4</v>
      </c>
      <c r="E149" s="117">
        <v>1.491563</v>
      </c>
      <c r="F149" s="99" t="s">
        <v>139</v>
      </c>
      <c r="G149" s="165">
        <f>IF(F149="Specific Gravity",E149*8.34,IF(F149="Lbs/Gallon",E149,0))</f>
        <v>12.43963542</v>
      </c>
      <c r="H149" s="98" t="s">
        <v>466</v>
      </c>
      <c r="I149" s="92">
        <v>1</v>
      </c>
      <c r="J149" s="117">
        <v>0.89349500000000004</v>
      </c>
      <c r="K149" s="99" t="s">
        <v>139</v>
      </c>
      <c r="L149" s="133">
        <f>IF(K149="Specific Gravity",J149*8.34,IF(K149="Lbs/Gallon",J149,0))</f>
        <v>7.4517483000000002</v>
      </c>
      <c r="M149" s="126" t="s">
        <v>494</v>
      </c>
      <c r="N149" s="119" t="str">
        <f>IF(ISBLANK(B149)," ",CONCATENATE(A149,"  ",B149," (",C149," ",H149,") ",M149))</f>
        <v>International Paint (USA) Inc.  INTERTUF 262 (KH80353 KHA062) Off-white</v>
      </c>
      <c r="O149" s="169">
        <v>97</v>
      </c>
      <c r="P149" s="169">
        <v>285</v>
      </c>
      <c r="Q149" s="169" t="s">
        <v>30</v>
      </c>
      <c r="R149" s="93">
        <f>IF($Q149="lb/gal",($P149*120),$P149)</f>
        <v>285</v>
      </c>
      <c r="S149" s="109">
        <f>IF(ISBLANK(E149),0,(((D149*G149)+(I149*L149))/(D149+I149)))</f>
        <v>11.442057995999999</v>
      </c>
      <c r="T149" s="94" t="s">
        <v>17</v>
      </c>
      <c r="U149" s="132">
        <f>IF(ISBLANK(P149)," ",VLOOKUP($T149,'Marine Coating Limits'!$B$3:$C$36,2,FALSE))</f>
        <v>340</v>
      </c>
    </row>
    <row r="150" spans="1:22" ht="15.75" customHeight="1">
      <c r="A150" s="92" t="s">
        <v>4</v>
      </c>
      <c r="B150" s="119" t="s">
        <v>392</v>
      </c>
      <c r="C150" s="92" t="s">
        <v>394</v>
      </c>
      <c r="D150" s="92">
        <v>4</v>
      </c>
      <c r="E150" s="117">
        <v>1.58</v>
      </c>
      <c r="F150" s="92" t="s">
        <v>139</v>
      </c>
      <c r="G150" s="165">
        <f>IF(F150="Specific Gravity",E150*8.34,IF(F150="Lbs/Gallon",E150,0))</f>
        <v>13.177200000000001</v>
      </c>
      <c r="H150" s="92" t="s">
        <v>466</v>
      </c>
      <c r="I150" s="92">
        <v>1</v>
      </c>
      <c r="J150" s="117">
        <v>0.89349500000000004</v>
      </c>
      <c r="K150" s="92" t="s">
        <v>139</v>
      </c>
      <c r="L150" s="133">
        <f>IF(K150="Specific Gravity",J150*8.34,IF(K150="Lbs/Gallon",J150,0))</f>
        <v>7.4517483000000002</v>
      </c>
      <c r="M150" s="126" t="s">
        <v>497</v>
      </c>
      <c r="N150" s="119" t="str">
        <f>IF(ISBLANK(B150)," ",CONCATENATE(A150,"  ",B150," (",C150," ",H150,") ",M150))</f>
        <v>International Paint (USA) Inc.  INTERTUF 262 (KHA011 KHA062) Light Base</v>
      </c>
      <c r="O150" s="169">
        <v>98</v>
      </c>
      <c r="P150" s="169">
        <v>285</v>
      </c>
      <c r="Q150" s="169" t="s">
        <v>30</v>
      </c>
      <c r="R150" s="93">
        <f>IF($Q150="lb/gal",($P150*120),$P150)</f>
        <v>285</v>
      </c>
      <c r="S150" s="109">
        <f>IF(ISBLANK(E150),0,(((D150*G150)+(I150*L150))/(D150+I150)))</f>
        <v>12.03210966</v>
      </c>
      <c r="T150" s="94" t="s">
        <v>17</v>
      </c>
      <c r="U150" s="132">
        <f>IF(ISBLANK(P150)," ",VLOOKUP($T150,'Marine Coating Limits'!$B$3:$C$36,2,FALSE))</f>
        <v>340</v>
      </c>
    </row>
    <row r="151" spans="1:22" ht="15.75" customHeight="1">
      <c r="A151" s="92" t="s">
        <v>4</v>
      </c>
      <c r="B151" s="122" t="s">
        <v>392</v>
      </c>
      <c r="C151" s="98" t="s">
        <v>395</v>
      </c>
      <c r="D151" s="92">
        <v>4</v>
      </c>
      <c r="E151" s="117">
        <v>1.5031639999999999</v>
      </c>
      <c r="F151" s="99" t="s">
        <v>139</v>
      </c>
      <c r="G151" s="165">
        <f>IF(F151="Specific Gravity",E151*8.34,IF(F151="Lbs/Gallon",E151,0))</f>
        <v>12.536387759999998</v>
      </c>
      <c r="H151" s="98" t="s">
        <v>466</v>
      </c>
      <c r="I151" s="92">
        <v>1</v>
      </c>
      <c r="J151" s="117">
        <v>0.89349500000000004</v>
      </c>
      <c r="K151" s="99" t="s">
        <v>139</v>
      </c>
      <c r="L151" s="133">
        <f>IF(K151="Specific Gravity",J151*8.34,IF(K151="Lbs/Gallon",J151,0))</f>
        <v>7.4517483000000002</v>
      </c>
      <c r="M151" s="126" t="s">
        <v>496</v>
      </c>
      <c r="N151" s="119" t="str">
        <f>IF(ISBLANK(B151)," ",CONCATENATE(A151,"  ",B151," (",C151," ",H151,") ",M151))</f>
        <v>International Paint (USA) Inc.  INTERTUF 262 (KHA044 KHA062) Ultra Deep Base</v>
      </c>
      <c r="O151" s="169">
        <v>99</v>
      </c>
      <c r="P151" s="169">
        <v>285</v>
      </c>
      <c r="Q151" s="169" t="s">
        <v>30</v>
      </c>
      <c r="R151" s="93">
        <f>IF($Q151="lb/gal",($P151*120),$P151)</f>
        <v>285</v>
      </c>
      <c r="S151" s="109">
        <f>IF(ISBLANK(E151),0,(((D151*G151)+(I151*L151))/(D151+I151)))</f>
        <v>11.519459867999998</v>
      </c>
      <c r="T151" s="94" t="s">
        <v>17</v>
      </c>
      <c r="U151" s="132">
        <f>IF(ISBLANK(P151)," ",VLOOKUP($T151,'Marine Coating Limits'!$B$3:$C$36,2,FALSE))</f>
        <v>340</v>
      </c>
    </row>
    <row r="152" spans="1:22" ht="15.75" customHeight="1">
      <c r="A152" s="92" t="s">
        <v>4</v>
      </c>
      <c r="B152" s="122" t="s">
        <v>392</v>
      </c>
      <c r="C152" s="98" t="s">
        <v>396</v>
      </c>
      <c r="D152" s="92">
        <v>4</v>
      </c>
      <c r="E152" s="117">
        <v>1.467881</v>
      </c>
      <c r="F152" s="99" t="s">
        <v>139</v>
      </c>
      <c r="G152" s="165">
        <f>IF(F152="Specific Gravity",E152*8.34,IF(F152="Lbs/Gallon",E152,0))</f>
        <v>12.24212754</v>
      </c>
      <c r="H152" s="98" t="s">
        <v>466</v>
      </c>
      <c r="I152" s="92">
        <v>1</v>
      </c>
      <c r="J152" s="117">
        <v>0.89349500000000004</v>
      </c>
      <c r="K152" s="99" t="s">
        <v>139</v>
      </c>
      <c r="L152" s="133">
        <f>IF(K152="Specific Gravity",J152*8.34,IF(K152="Lbs/Gallon",J152,0))</f>
        <v>7.4517483000000002</v>
      </c>
      <c r="M152" s="126" t="s">
        <v>494</v>
      </c>
      <c r="N152" s="119" t="str">
        <f>IF(ISBLANK(B152)," ",CONCATENATE(A152,"  ",B152," (",C152," ",H152,") ",M152))</f>
        <v>International Paint (USA) Inc.  INTERTUF 262 (KHA300 KHA062) Off-white</v>
      </c>
      <c r="O152" s="169">
        <v>91</v>
      </c>
      <c r="P152" s="169">
        <v>285</v>
      </c>
      <c r="Q152" s="169" t="s">
        <v>30</v>
      </c>
      <c r="R152" s="93">
        <f>IF($Q152="lb/gal",($P152*120),$P152)</f>
        <v>285</v>
      </c>
      <c r="S152" s="109">
        <f>IF(ISBLANK(E152),0,(((D152*G152)+(I152*L152))/(D152+I152)))</f>
        <v>11.284051692</v>
      </c>
      <c r="T152" s="94" t="s">
        <v>17</v>
      </c>
      <c r="U152" s="132">
        <f>IF(ISBLANK(P152)," ",VLOOKUP($T152,'Marine Coating Limits'!$B$3:$C$36,2,FALSE))</f>
        <v>340</v>
      </c>
    </row>
    <row r="153" spans="1:22" ht="15.75" customHeight="1">
      <c r="A153" s="92" t="s">
        <v>4</v>
      </c>
      <c r="B153" s="122" t="s">
        <v>392</v>
      </c>
      <c r="C153" s="98" t="s">
        <v>397</v>
      </c>
      <c r="D153" s="92">
        <v>4</v>
      </c>
      <c r="E153" s="117">
        <v>1.55</v>
      </c>
      <c r="F153" s="99" t="s">
        <v>139</v>
      </c>
      <c r="G153" s="165">
        <f>IF(F153="Specific Gravity",E153*8.34,IF(F153="Lbs/Gallon",E153,0))</f>
        <v>12.927</v>
      </c>
      <c r="H153" s="98" t="s">
        <v>466</v>
      </c>
      <c r="I153" s="92">
        <v>1</v>
      </c>
      <c r="J153" s="117">
        <v>0.89349500000000004</v>
      </c>
      <c r="K153" s="99" t="s">
        <v>139</v>
      </c>
      <c r="L153" s="133">
        <f>IF(K153="Specific Gravity",J153*8.34,IF(K153="Lbs/Gallon",J153,0))</f>
        <v>7.4517483000000002</v>
      </c>
      <c r="M153" s="126" t="s">
        <v>484</v>
      </c>
      <c r="N153" s="119" t="str">
        <f>IF(ISBLANK(B153)," ",CONCATENATE(A153,"  ",B153," (",C153," ",H153,") ",M153))</f>
        <v>International Paint (USA) Inc.  INTERTUF 262 (KHA302 KHA062) Gray</v>
      </c>
      <c r="O153" s="83">
        <v>93</v>
      </c>
      <c r="P153" s="83">
        <v>285</v>
      </c>
      <c r="Q153" s="83" t="s">
        <v>30</v>
      </c>
      <c r="R153" s="93">
        <f>IF($Q153="lb/gal",($P153*120),$P153)</f>
        <v>285</v>
      </c>
      <c r="S153" s="109">
        <f>IF(ISBLANK(E153),0,(((D153*G153)+(I153*L153))/(D153+I153)))</f>
        <v>11.831949659999999</v>
      </c>
      <c r="T153" s="94" t="s">
        <v>17</v>
      </c>
      <c r="U153" s="132">
        <f>IF(ISBLANK(P153)," ",VLOOKUP($T153,'Marine Coating Limits'!$B$3:$C$36,2,FALSE))</f>
        <v>340</v>
      </c>
    </row>
    <row r="154" spans="1:22" ht="15.75" customHeight="1">
      <c r="A154" s="92" t="s">
        <v>4</v>
      </c>
      <c r="B154" s="122" t="s">
        <v>392</v>
      </c>
      <c r="C154" s="98" t="s">
        <v>542</v>
      </c>
      <c r="D154" s="92">
        <v>4</v>
      </c>
      <c r="E154" s="117">
        <v>1.55</v>
      </c>
      <c r="F154" s="99" t="s">
        <v>139</v>
      </c>
      <c r="G154" s="165">
        <f>IF(F154="Specific Gravity",E154*8.34,IF(F154="Lbs/Gallon",E154,0))</f>
        <v>12.927</v>
      </c>
      <c r="H154" s="98" t="s">
        <v>466</v>
      </c>
      <c r="I154" s="92">
        <v>1</v>
      </c>
      <c r="J154" s="117">
        <v>0.89349500000000004</v>
      </c>
      <c r="K154" s="99" t="s">
        <v>139</v>
      </c>
      <c r="L154" s="133">
        <f>IF(K154="Specific Gravity",J154*8.34,IF(K154="Lbs/Gallon",J154,0))</f>
        <v>7.4517483000000002</v>
      </c>
      <c r="M154" s="126" t="s">
        <v>477</v>
      </c>
      <c r="N154" s="119" t="str">
        <f>IF(ISBLANK(B154)," ",CONCATENATE(A154,"  ",B154," (",C154," ",H154,") ",M154))</f>
        <v>International Paint (USA) Inc.  INTERTUF 262 (KHA303 KHA062) Red</v>
      </c>
      <c r="O154" s="169">
        <v>94</v>
      </c>
      <c r="P154" s="169">
        <v>285</v>
      </c>
      <c r="Q154" s="141" t="s">
        <v>30</v>
      </c>
      <c r="R154" s="93">
        <f>IF($Q154="lb/gal",($P154*120),$P154)</f>
        <v>285</v>
      </c>
      <c r="S154" s="109">
        <f>IF(ISBLANK(E154),0,(((D154*G154)+(I154*L154))/(D154+I154)))</f>
        <v>11.831949659999999</v>
      </c>
      <c r="T154" s="94" t="s">
        <v>17</v>
      </c>
      <c r="U154" s="132">
        <f>IF(ISBLANK(P154)," ",VLOOKUP($T154,'Marine Coating Limits'!$B$3:$C$36,2,FALSE))</f>
        <v>340</v>
      </c>
    </row>
    <row r="155" spans="1:22" ht="15.75" customHeight="1">
      <c r="A155" s="92" t="s">
        <v>4</v>
      </c>
      <c r="B155" s="122" t="s">
        <v>392</v>
      </c>
      <c r="C155" s="98" t="s">
        <v>398</v>
      </c>
      <c r="D155" s="92">
        <v>4</v>
      </c>
      <c r="E155" s="117">
        <v>1.55</v>
      </c>
      <c r="F155" s="99" t="s">
        <v>139</v>
      </c>
      <c r="G155" s="165">
        <f>IF(F155="Specific Gravity",E155*8.34,IF(F155="Lbs/Gallon",E155,0))</f>
        <v>12.927</v>
      </c>
      <c r="H155" s="98" t="s">
        <v>466</v>
      </c>
      <c r="I155" s="92">
        <v>1</v>
      </c>
      <c r="J155" s="117">
        <v>0.89349500000000004</v>
      </c>
      <c r="K155" s="99" t="s">
        <v>139</v>
      </c>
      <c r="L155" s="133">
        <f>IF(K155="Specific Gravity",J155*8.34,IF(K155="Lbs/Gallon",J155,0))</f>
        <v>7.4517483000000002</v>
      </c>
      <c r="M155" s="126" t="s">
        <v>227</v>
      </c>
      <c r="N155" s="119" t="str">
        <f>IF(ISBLANK(B155)," ",CONCATENATE(A155,"  ",B155," (",C155," ",H155,") ",M155))</f>
        <v>International Paint (USA) Inc.  INTERTUF 262 (KHA304 KHA062) Black</v>
      </c>
      <c r="O155" s="169">
        <v>95</v>
      </c>
      <c r="P155" s="169">
        <v>285</v>
      </c>
      <c r="Q155" s="83" t="s">
        <v>30</v>
      </c>
      <c r="R155" s="93">
        <f>IF($Q155="lb/gal",($P155*120),$P155)</f>
        <v>285</v>
      </c>
      <c r="S155" s="109">
        <f>IF(ISBLANK(E155),0,(((D155*G155)+(I155*L155))/(D155+I155)))</f>
        <v>11.831949659999999</v>
      </c>
      <c r="T155" s="94" t="s">
        <v>17</v>
      </c>
      <c r="U155" s="132">
        <f>IF(ISBLANK(P155)," ",VLOOKUP($T155,'Marine Coating Limits'!$B$3:$C$36,2,FALSE))</f>
        <v>340</v>
      </c>
    </row>
    <row r="156" spans="1:22" ht="15.75" customHeight="1">
      <c r="A156" s="92" t="s">
        <v>4</v>
      </c>
      <c r="B156" s="122" t="s">
        <v>392</v>
      </c>
      <c r="C156" s="98" t="s">
        <v>399</v>
      </c>
      <c r="D156" s="92">
        <v>4</v>
      </c>
      <c r="E156" s="117">
        <v>1.491973</v>
      </c>
      <c r="F156" s="99" t="s">
        <v>139</v>
      </c>
      <c r="G156" s="165">
        <f>IF(F156="Specific Gravity",E156*8.34,IF(F156="Lbs/Gallon",E156,0))</f>
        <v>12.44305482</v>
      </c>
      <c r="H156" s="98" t="s">
        <v>466</v>
      </c>
      <c r="I156" s="92">
        <v>1</v>
      </c>
      <c r="J156" s="117">
        <v>0.89349500000000004</v>
      </c>
      <c r="K156" s="99" t="s">
        <v>139</v>
      </c>
      <c r="L156" s="133">
        <f>IF(K156="Specific Gravity",J156*8.34,IF(K156="Lbs/Gallon",J156,0))</f>
        <v>7.4517483000000002</v>
      </c>
      <c r="M156" s="126" t="s">
        <v>226</v>
      </c>
      <c r="N156" s="119" t="str">
        <f>IF(ISBLANK(B156)," ",CONCATENATE(A156,"  ",B156," (",C156," ",H156,") ",M156))</f>
        <v>International Paint (USA) Inc.  INTERTUF 262 (KHA305 KHA062) Buff</v>
      </c>
      <c r="O156" s="141">
        <v>92</v>
      </c>
      <c r="P156" s="141">
        <v>285</v>
      </c>
      <c r="Q156" s="141" t="s">
        <v>30</v>
      </c>
      <c r="R156" s="93">
        <f>IF($Q156="lb/gal",($P156*120),$P156)</f>
        <v>285</v>
      </c>
      <c r="S156" s="109">
        <f>IF(ISBLANK(E156),0,(((D156*G156)+(I156*L156))/(D156+I156)))</f>
        <v>11.444793516000001</v>
      </c>
      <c r="T156" s="94" t="s">
        <v>17</v>
      </c>
      <c r="U156" s="132">
        <f>IF(ISBLANK(P156)," ",VLOOKUP($T156,'Marine Coating Limits'!$B$3:$C$36,2,FALSE))</f>
        <v>340</v>
      </c>
    </row>
    <row r="157" spans="1:22" ht="15.75" customHeight="1">
      <c r="A157" s="92" t="s">
        <v>4</v>
      </c>
      <c r="B157" s="122" t="s">
        <v>392</v>
      </c>
      <c r="C157" s="98" t="s">
        <v>400</v>
      </c>
      <c r="D157" s="92">
        <v>4</v>
      </c>
      <c r="E157" s="117">
        <v>1.55</v>
      </c>
      <c r="F157" s="99" t="s">
        <v>139</v>
      </c>
      <c r="G157" s="165">
        <f>IF(F157="Specific Gravity",E157*8.34,IF(F157="Lbs/Gallon",E157,0))</f>
        <v>12.927</v>
      </c>
      <c r="H157" s="98" t="s">
        <v>466</v>
      </c>
      <c r="I157" s="92">
        <v>1</v>
      </c>
      <c r="J157" s="117">
        <v>0.89349500000000004</v>
      </c>
      <c r="K157" s="99" t="s">
        <v>139</v>
      </c>
      <c r="L157" s="133">
        <f>IF(K157="Specific Gravity",J157*8.34,IF(K157="Lbs/Gallon",J157,0))</f>
        <v>7.4517483000000002</v>
      </c>
      <c r="M157" s="126" t="s">
        <v>479</v>
      </c>
      <c r="N157" s="119" t="str">
        <f>IF(ISBLANK(B157)," ",CONCATENATE(A157,"  ",B157," (",C157," ",H157,") ",M157))</f>
        <v>International Paint (USA) Inc.  INTERTUF 262 (KHX69Y KHA062) Dark Gray</v>
      </c>
      <c r="O157" s="169">
        <v>96</v>
      </c>
      <c r="P157" s="169">
        <v>285</v>
      </c>
      <c r="Q157" s="141" t="s">
        <v>30</v>
      </c>
      <c r="R157" s="93">
        <f>IF($Q157="lb/gal",($P157*120),$P157)</f>
        <v>285</v>
      </c>
      <c r="S157" s="109">
        <f>IF(ISBLANK(E157),0,(((D157*G157)+(I157*L157))/(D157+I157)))</f>
        <v>11.831949659999999</v>
      </c>
      <c r="T157" s="94" t="s">
        <v>17</v>
      </c>
      <c r="U157" s="132">
        <f>IF(ISBLANK(P157)," ",VLOOKUP($T157,'Marine Coating Limits'!$B$3:$C$36,2,FALSE))</f>
        <v>340</v>
      </c>
    </row>
    <row r="158" spans="1:22" ht="15.75" customHeight="1">
      <c r="A158" s="92" t="s">
        <v>4</v>
      </c>
      <c r="B158" s="122" t="s">
        <v>401</v>
      </c>
      <c r="C158" s="98" t="s">
        <v>402</v>
      </c>
      <c r="D158" s="92">
        <v>1</v>
      </c>
      <c r="E158" s="117">
        <v>1.25</v>
      </c>
      <c r="F158" s="99" t="s">
        <v>139</v>
      </c>
      <c r="G158" s="165">
        <f>IF(F158="Specific Gravity",E158*8.34,IF(F158="Lbs/Gallon",E158,0))</f>
        <v>10.425000000000001</v>
      </c>
      <c r="H158" s="98" t="s">
        <v>467</v>
      </c>
      <c r="I158" s="92">
        <v>2.86</v>
      </c>
      <c r="J158" s="117">
        <v>7.1</v>
      </c>
      <c r="K158" s="99" t="s">
        <v>139</v>
      </c>
      <c r="L158" s="133">
        <f>IF(K158="Specific Gravity",J158*8.34,IF(K158="Lbs/Gallon",J158,0))</f>
        <v>59.213999999999999</v>
      </c>
      <c r="M158" s="126" t="s">
        <v>510</v>
      </c>
      <c r="N158" s="119" t="str">
        <f>IF(ISBLANK(B158)," ",CONCATENATE(A158,"  ",B158," (",C158," ",H158,") ",M158))</f>
        <v>International Paint (USA) Inc.  INTERZINC 22HS (QH5055H QH5056H) Reddish Grey</v>
      </c>
      <c r="O158" s="169">
        <v>307</v>
      </c>
      <c r="P158" s="169">
        <v>340</v>
      </c>
      <c r="Q158" s="83" t="s">
        <v>30</v>
      </c>
      <c r="R158" s="93">
        <f>IF($Q158="lb/gal",($P158*120),$P158)</f>
        <v>340</v>
      </c>
      <c r="S158" s="109">
        <f>IF(ISBLANK(E158),0,(((D158*G158)+(I158*L158))/(D158+I158)))</f>
        <v>46.574362694300518</v>
      </c>
      <c r="T158" s="94" t="s">
        <v>118</v>
      </c>
      <c r="U158" s="132">
        <f>IF(ISBLANK(P158)," ",VLOOKUP($T158,'Marine Coating Limits'!$B$3:$C$36,2,FALSE))</f>
        <v>340</v>
      </c>
      <c r="V158" s="140"/>
    </row>
    <row r="159" spans="1:22" ht="15.75" customHeight="1">
      <c r="A159" s="92" t="s">
        <v>4</v>
      </c>
      <c r="B159" s="122" t="s">
        <v>403</v>
      </c>
      <c r="C159" s="98" t="s">
        <v>404</v>
      </c>
      <c r="D159" s="92">
        <v>3.44</v>
      </c>
      <c r="E159" s="117">
        <v>1.5102530000000001</v>
      </c>
      <c r="F159" s="99" t="s">
        <v>139</v>
      </c>
      <c r="G159" s="165">
        <f>IF(F159="Specific Gravity",E159*8.34,IF(F159="Lbs/Gallon",E159,0))</f>
        <v>12.595510020000001</v>
      </c>
      <c r="H159" s="98" t="s">
        <v>468</v>
      </c>
      <c r="I159" s="92">
        <v>1</v>
      </c>
      <c r="J159" s="117">
        <v>0.95194599999999996</v>
      </c>
      <c r="K159" s="99" t="s">
        <v>139</v>
      </c>
      <c r="L159" s="133">
        <f>IF(K159="Specific Gravity",J159*8.34,IF(K159="Lbs/Gallon",J159,0))</f>
        <v>7.9392296399999998</v>
      </c>
      <c r="M159" s="127" t="s">
        <v>484</v>
      </c>
      <c r="N159" s="119" t="str">
        <f>IF(ISBLANK(B159)," ",CONCATENATE(A159,"  ",B159," (",C159," ",H159,") ",M159))</f>
        <v>International Paint (USA) Inc.  INTERZONE 1000 (EPA 399 EPA489) Gray</v>
      </c>
      <c r="O159" s="93">
        <v>100</v>
      </c>
      <c r="P159" s="93">
        <v>75</v>
      </c>
      <c r="Q159" s="83" t="s">
        <v>30</v>
      </c>
      <c r="R159" s="93">
        <f>IF($Q159="lb/gal",($P159*120),$P159)</f>
        <v>75</v>
      </c>
      <c r="S159" s="109">
        <f>IF(ISBLANK(E159),0,(((D159*G159)+(I159*L159))/(D159+I159)))</f>
        <v>11.546798222702705</v>
      </c>
      <c r="T159" s="94" t="s">
        <v>17</v>
      </c>
      <c r="U159" s="132">
        <f>IF(ISBLANK(P159)," ",VLOOKUP($T159,'Marine Coating Limits'!$B$3:$C$36,2,FALSE))</f>
        <v>340</v>
      </c>
    </row>
    <row r="160" spans="1:22" ht="15.75" customHeight="1">
      <c r="A160" s="92" t="s">
        <v>4</v>
      </c>
      <c r="B160" s="122" t="s">
        <v>543</v>
      </c>
      <c r="C160" s="98" t="s">
        <v>544</v>
      </c>
      <c r="D160" s="92">
        <v>1</v>
      </c>
      <c r="E160" s="117">
        <v>1.825</v>
      </c>
      <c r="F160" s="99" t="s">
        <v>139</v>
      </c>
      <c r="G160" s="165">
        <f>IF(F160="Specific Gravity",E160*8.34,IF(F160="Lbs/Gallon",E160,0))</f>
        <v>15.220499999999999</v>
      </c>
      <c r="H160" s="98"/>
      <c r="I160" s="92"/>
      <c r="J160" s="117"/>
      <c r="K160" s="99" t="s">
        <v>139</v>
      </c>
      <c r="L160" s="133">
        <f>IF(K160="Specific Gravity",J160*8.34,IF(K160="Lbs/Gallon",J160,0))</f>
        <v>0</v>
      </c>
      <c r="M160" s="126" t="s">
        <v>585</v>
      </c>
      <c r="N160" s="119" t="str">
        <f>IF(ISBLANK(B160)," ",CONCATENATE(A160,"  ",B160," (",C160," ",H160,") ",M160))</f>
        <v>International Paint (USA) Inc.  MICRON CSC Antifouling (Y5584 ) Shark White</v>
      </c>
      <c r="O160" s="141">
        <v>17</v>
      </c>
      <c r="P160" s="141">
        <v>400</v>
      </c>
      <c r="Q160" s="83" t="s">
        <v>30</v>
      </c>
      <c r="R160" s="93">
        <f>IF($Q160="lb/gal",($P160*120),$P160)</f>
        <v>400</v>
      </c>
      <c r="S160" s="109">
        <f>IF(ISBLANK(E160),0,(((D160*G160)+(I160*L160))/(D160+I160)))</f>
        <v>15.220499999999999</v>
      </c>
      <c r="T160" s="94" t="s">
        <v>116</v>
      </c>
      <c r="U160" s="132">
        <f>IF(ISBLANK(P160)," ",VLOOKUP($T160,'Marine Coating Limits'!$B$3:$C$36,2,FALSE))</f>
        <v>400</v>
      </c>
      <c r="V160" s="140"/>
    </row>
    <row r="161" spans="1:22" ht="15.75" customHeight="1">
      <c r="A161" s="92" t="s">
        <v>4</v>
      </c>
      <c r="B161" s="122" t="s">
        <v>545</v>
      </c>
      <c r="C161" s="98" t="s">
        <v>546</v>
      </c>
      <c r="D161" s="92">
        <v>1</v>
      </c>
      <c r="E161" s="117">
        <v>1.741282</v>
      </c>
      <c r="F161" s="99" t="s">
        <v>139</v>
      </c>
      <c r="G161" s="165">
        <f>IF(F161="Specific Gravity",E161*8.34,IF(F161="Lbs/Gallon",E161,0))</f>
        <v>14.522291879999999</v>
      </c>
      <c r="H161" s="98"/>
      <c r="I161" s="92"/>
      <c r="J161" s="117"/>
      <c r="K161" s="99" t="s">
        <v>139</v>
      </c>
      <c r="L161" s="133">
        <f>IF(K161="Specific Gravity",J161*8.34,IF(K161="Lbs/Gallon",J161,0))</f>
        <v>0</v>
      </c>
      <c r="M161" s="126" t="s">
        <v>224</v>
      </c>
      <c r="N161" s="119" t="str">
        <f>IF(ISBLANK(B161)," ",CONCATENATE(A161,"  ",B161," (",C161," ",H161,") ",M161))</f>
        <v>International Paint (USA) Inc.  Pacifica (YBA168 ) White</v>
      </c>
      <c r="O161" s="141">
        <v>357</v>
      </c>
      <c r="P161" s="141">
        <v>330</v>
      </c>
      <c r="Q161" s="83" t="s">
        <v>30</v>
      </c>
      <c r="R161" s="93">
        <f>IF($Q161="lb/gal",($P161*120),$P161)</f>
        <v>330</v>
      </c>
      <c r="S161" s="109">
        <f>IF(ISBLANK(E161),0,(((D161*G161)+(I161*L161))/(D161+I161)))</f>
        <v>14.522291879999999</v>
      </c>
      <c r="T161" s="94" t="s">
        <v>17</v>
      </c>
      <c r="U161" s="132">
        <f>IF(ISBLANK(P161)," ",VLOOKUP($T161,'Marine Coating Limits'!$B$3:$C$36,2,FALSE))</f>
        <v>340</v>
      </c>
      <c r="V161" s="114"/>
    </row>
    <row r="162" spans="1:22" ht="15.75" customHeight="1">
      <c r="A162" s="169" t="s">
        <v>713</v>
      </c>
      <c r="B162" s="86" t="s">
        <v>822</v>
      </c>
      <c r="C162" s="88" t="s">
        <v>823</v>
      </c>
      <c r="D162" s="169">
        <v>1</v>
      </c>
      <c r="E162" s="169">
        <v>1.19</v>
      </c>
      <c r="F162" s="89" t="s">
        <v>139</v>
      </c>
      <c r="G162" s="144">
        <f>IF(F162="Specific Gravity",E162*8.34,IF(F162="Lbs/Gallon",E162,0))</f>
        <v>9.9245999999999999</v>
      </c>
      <c r="H162" s="88"/>
      <c r="I162" s="169"/>
      <c r="J162" s="169"/>
      <c r="K162" s="89" t="s">
        <v>139</v>
      </c>
      <c r="L162" s="112">
        <f>IF(K162="Specific Gravity",J162*8.34,IF(K162="Lbs/Gallon",J162,0))</f>
        <v>0</v>
      </c>
      <c r="M162" s="87" t="s">
        <v>825</v>
      </c>
      <c r="N162" s="119" t="str">
        <f>IF(ISBLANK(B162)," ",CONCATENATE(A162,"  ",B162," (",C162," ",H162,") ",M162))</f>
        <v>NCP Coatings Inc  Acrylic Emulsion Enamel (MIL-E-24763A) (N-7422 ) Flat Black</v>
      </c>
      <c r="O162" s="141">
        <v>5139</v>
      </c>
      <c r="P162" s="141">
        <v>191</v>
      </c>
      <c r="Q162" s="83" t="s">
        <v>30</v>
      </c>
      <c r="R162" s="93">
        <f>IF($Q162="lb/gal",($P162*120),$P162)</f>
        <v>191</v>
      </c>
      <c r="S162" s="109">
        <f>IF(ISBLANK(E162),0,(((D162*G162)+(I162*L162))/(D162+I162)))</f>
        <v>9.9245999999999999</v>
      </c>
      <c r="T162" s="94" t="s">
        <v>17</v>
      </c>
      <c r="U162" s="132">
        <f>IF(ISBLANK(P162)," ",VLOOKUP($T162,'Marine Coating Limits'!$B$3:$C$36,2,FALSE))</f>
        <v>340</v>
      </c>
    </row>
    <row r="163" spans="1:22" ht="15.75" customHeight="1">
      <c r="A163" s="169" t="s">
        <v>713</v>
      </c>
      <c r="B163" s="86" t="s">
        <v>781</v>
      </c>
      <c r="C163" s="88" t="s">
        <v>782</v>
      </c>
      <c r="D163" s="169">
        <v>1</v>
      </c>
      <c r="E163" s="169">
        <v>1.31</v>
      </c>
      <c r="F163" s="89" t="s">
        <v>139</v>
      </c>
      <c r="G163" s="144">
        <f>IF(F163="Specific Gravity",E163*8.34,IF(F163="Lbs/Gallon",E163,0))</f>
        <v>10.9254</v>
      </c>
      <c r="H163" s="88"/>
      <c r="I163" s="169"/>
      <c r="J163" s="169"/>
      <c r="K163" s="89" t="s">
        <v>139</v>
      </c>
      <c r="L163" s="112">
        <f>IF(K163="Specific Gravity",J163*8.34,IF(K163="Lbs/Gallon",J163,0))</f>
        <v>0</v>
      </c>
      <c r="M163" s="87" t="s">
        <v>802</v>
      </c>
      <c r="N163" s="119" t="str">
        <f>IF(ISBLANK(B163)," ",CONCATENATE(A163,"  ",B163," (",C163," ",H163,") ",M163))</f>
        <v>NCP Coatings Inc  Acrylic Emulsion Enamel (MIL-PRF-24763B) (N-6810 ) LSA White</v>
      </c>
      <c r="O163" s="83">
        <v>5130</v>
      </c>
      <c r="P163" s="83">
        <v>252</v>
      </c>
      <c r="Q163" s="83" t="s">
        <v>30</v>
      </c>
      <c r="R163" s="93">
        <f>IF($Q163="lb/gal",($P163*120),$P163)</f>
        <v>252</v>
      </c>
      <c r="S163" s="109">
        <f>IF(ISBLANK(E163),0,(((D163*G163)+(I163*L163))/(D163+I163)))</f>
        <v>10.9254</v>
      </c>
      <c r="T163" s="94" t="s">
        <v>17</v>
      </c>
      <c r="U163" s="132">
        <f>IF(ISBLANK(P163)," ",VLOOKUP($T163,'Marine Coating Limits'!$B$3:$C$36,2,FALSE))</f>
        <v>340</v>
      </c>
    </row>
    <row r="164" spans="1:22" ht="15.75" customHeight="1">
      <c r="A164" s="169" t="s">
        <v>713</v>
      </c>
      <c r="B164" s="86" t="s">
        <v>818</v>
      </c>
      <c r="C164" s="88" t="s">
        <v>819</v>
      </c>
      <c r="D164" s="169">
        <v>1</v>
      </c>
      <c r="E164" s="169">
        <v>1.48</v>
      </c>
      <c r="F164" s="89" t="s">
        <v>139</v>
      </c>
      <c r="G164" s="144">
        <f>IF(F164="Specific Gravity",E164*8.34,IF(F164="Lbs/Gallon",E164,0))</f>
        <v>12.3432</v>
      </c>
      <c r="H164" s="88"/>
      <c r="I164" s="169"/>
      <c r="J164" s="169"/>
      <c r="K164" s="89" t="s">
        <v>139</v>
      </c>
      <c r="L164" s="112">
        <f>IF(K164="Specific Gravity",J164*8.34,IF(K164="Lbs/Gallon",J164,0))</f>
        <v>0</v>
      </c>
      <c r="M164" s="87" t="s">
        <v>801</v>
      </c>
      <c r="N164" s="119" t="str">
        <f>IF(ISBLANK(B164)," ",CONCATENATE(A164,"  ",B164," (",C164," ",H164,") ",M164))</f>
        <v>NCP Coatings Inc  Dynaspec 250-2-B (MIL-PRF-24635E) Silicone Alkyd (N-7224 ) LSA Haze Grey 26270</v>
      </c>
      <c r="O164" s="141">
        <v>5126</v>
      </c>
      <c r="P164" s="141">
        <v>240</v>
      </c>
      <c r="Q164" s="141" t="s">
        <v>30</v>
      </c>
      <c r="R164" s="93">
        <f>IF($Q164="lb/gal",($P164*120),$P164)</f>
        <v>240</v>
      </c>
      <c r="S164" s="109">
        <f>IF(ISBLANK(E164),0,(((D164*G164)+(I164*L164))/(D164+I164)))</f>
        <v>12.3432</v>
      </c>
      <c r="T164" s="94" t="s">
        <v>17</v>
      </c>
      <c r="U164" s="132">
        <f>IF(ISBLANK(P164)," ",VLOOKUP($T164,'Marine Coating Limits'!$B$3:$C$36,2,FALSE))</f>
        <v>340</v>
      </c>
    </row>
    <row r="165" spans="1:22" ht="15.75" customHeight="1">
      <c r="A165" s="169" t="s">
        <v>713</v>
      </c>
      <c r="B165" s="86" t="s">
        <v>820</v>
      </c>
      <c r="C165" s="88" t="s">
        <v>821</v>
      </c>
      <c r="D165" s="169">
        <v>1</v>
      </c>
      <c r="E165" s="169">
        <v>1.41</v>
      </c>
      <c r="F165" s="89" t="s">
        <v>139</v>
      </c>
      <c r="G165" s="144">
        <f>IF(F165="Specific Gravity",E165*8.34,IF(F165="Lbs/Gallon",E165,0))</f>
        <v>11.759399999999999</v>
      </c>
      <c r="H165" s="88"/>
      <c r="I165" s="169"/>
      <c r="J165" s="169"/>
      <c r="K165" s="89" t="s">
        <v>139</v>
      </c>
      <c r="L165" s="112">
        <f>IF(K165="Specific Gravity",J165*8.34,IF(K165="Lbs/Gallon",J165,0))</f>
        <v>0</v>
      </c>
      <c r="M165" s="87" t="s">
        <v>825</v>
      </c>
      <c r="N165" s="119" t="str">
        <f>IF(ISBLANK(B165)," ",CONCATENATE(A165,"  ",B165," (",C165," ",H165,") ",M165))</f>
        <v>NCP Coatings Inc  Dynaspec 340 (MIL-PRF-24635E) Silicone Alkyd (N-5174 ) Flat Black</v>
      </c>
      <c r="O165" s="83">
        <v>5128</v>
      </c>
      <c r="P165" s="83">
        <v>340</v>
      </c>
      <c r="Q165" s="83" t="s">
        <v>30</v>
      </c>
      <c r="R165" s="93">
        <f>IF($Q165="lb/gal",($P165*120),$P165)</f>
        <v>340</v>
      </c>
      <c r="S165" s="109">
        <f>IF(ISBLANK(E165),0,(((D165*G165)+(I165*L165))/(D165+I165)))</f>
        <v>11.759399999999999</v>
      </c>
      <c r="T165" s="94" t="s">
        <v>17</v>
      </c>
      <c r="U165" s="132">
        <f>IF(ISBLANK(P165)," ",VLOOKUP($T165,'Marine Coating Limits'!$B$3:$C$36,2,FALSE))</f>
        <v>340</v>
      </c>
      <c r="V165" s="140"/>
    </row>
    <row r="166" spans="1:22" ht="15.75" customHeight="1">
      <c r="A166" s="169" t="s">
        <v>713</v>
      </c>
      <c r="B166" s="86" t="s">
        <v>716</v>
      </c>
      <c r="C166" s="88" t="s">
        <v>717</v>
      </c>
      <c r="D166" s="169">
        <v>1</v>
      </c>
      <c r="E166" s="169">
        <v>1.54</v>
      </c>
      <c r="F166" s="89" t="s">
        <v>139</v>
      </c>
      <c r="G166" s="144">
        <f>IF(F166="Specific Gravity",E166*8.34,IF(F166="Lbs/Gallon",E166,0))</f>
        <v>12.8436</v>
      </c>
      <c r="H166" s="88"/>
      <c r="I166" s="169"/>
      <c r="J166" s="169"/>
      <c r="K166" s="89" t="s">
        <v>139</v>
      </c>
      <c r="L166" s="112">
        <f>IF(K166="Specific Gravity",J166*8.34,IF(K166="Lbs/Gallon",J166,0))</f>
        <v>0</v>
      </c>
      <c r="M166" s="87" t="s">
        <v>724</v>
      </c>
      <c r="N166" s="119" t="str">
        <f>IF(ISBLANK(B166)," ",CONCATENATE(A166,"  ",B166," (",C166," ",H166,") ",M166))</f>
        <v>NCP Coatings Inc  Dynaspec 340 (MIL-PRF-24635E) Type II, Class 2 (N-5669 ) White (27886)</v>
      </c>
      <c r="O166" s="169">
        <v>5093</v>
      </c>
      <c r="P166" s="169">
        <v>340</v>
      </c>
      <c r="Q166" s="141" t="s">
        <v>30</v>
      </c>
      <c r="R166" s="93">
        <f>IF($Q166="lb/gal",($P166*120),$P166)</f>
        <v>340</v>
      </c>
      <c r="S166" s="109">
        <f>IF(ISBLANK(E166),0,(((D166*G166)+(I166*L166))/(D166+I166)))</f>
        <v>12.8436</v>
      </c>
      <c r="T166" s="94" t="s">
        <v>17</v>
      </c>
      <c r="U166" s="132">
        <f>IF(ISBLANK(P166)," ",VLOOKUP($T166,'Marine Coating Limits'!$B$3:$C$36,2,FALSE))</f>
        <v>340</v>
      </c>
    </row>
    <row r="167" spans="1:22" ht="15.75" customHeight="1">
      <c r="A167" s="169" t="s">
        <v>713</v>
      </c>
      <c r="B167" s="86" t="s">
        <v>814</v>
      </c>
      <c r="C167" s="88" t="s">
        <v>815</v>
      </c>
      <c r="D167" s="169">
        <v>1</v>
      </c>
      <c r="E167" s="169">
        <v>1.37</v>
      </c>
      <c r="F167" s="89" t="s">
        <v>139</v>
      </c>
      <c r="G167" s="144">
        <f>IF(F167="Specific Gravity",E167*8.34,IF(F167="Lbs/Gallon",E167,0))</f>
        <v>11.425800000000001</v>
      </c>
      <c r="H167" s="88"/>
      <c r="I167" s="169"/>
      <c r="J167" s="169"/>
      <c r="K167" s="89" t="s">
        <v>139</v>
      </c>
      <c r="L167" s="112">
        <f>IF(K167="Specific Gravity",J167*8.34,IF(K167="Lbs/Gallon",J167,0))</f>
        <v>0</v>
      </c>
      <c r="M167" s="87" t="s">
        <v>224</v>
      </c>
      <c r="N167" s="119" t="str">
        <f>IF(ISBLANK(B167)," ",CONCATENATE(A167,"  ",B167," (",C167," ",H167,") ",M167))</f>
        <v>NCP Coatings Inc  Dynaspec 340-1-A (MIL-PRF-2635E) Type II, Class 1 (N-5349 ) White</v>
      </c>
      <c r="O167" s="169">
        <v>5124</v>
      </c>
      <c r="P167" s="169">
        <v>340</v>
      </c>
      <c r="Q167" s="141" t="s">
        <v>30</v>
      </c>
      <c r="R167" s="93">
        <f>IF($Q167="lb/gal",($P167*120),$P167)</f>
        <v>340</v>
      </c>
      <c r="S167" s="109">
        <f>IF(ISBLANK(E167),0,(((D167*G167)+(I167*L167))/(D167+I167)))</f>
        <v>11.425800000000001</v>
      </c>
      <c r="T167" s="94" t="s">
        <v>17</v>
      </c>
      <c r="U167" s="132">
        <f>IF(ISBLANK(P167)," ",VLOOKUP($T167,'Marine Coating Limits'!$B$3:$C$36,2,FALSE))</f>
        <v>340</v>
      </c>
      <c r="V167" s="140"/>
    </row>
    <row r="168" spans="1:22" ht="15.75" customHeight="1">
      <c r="A168" s="169" t="s">
        <v>713</v>
      </c>
      <c r="B168" s="86" t="s">
        <v>776</v>
      </c>
      <c r="C168" s="88" t="s">
        <v>777</v>
      </c>
      <c r="D168" s="169">
        <v>1</v>
      </c>
      <c r="E168" s="169">
        <v>1.46</v>
      </c>
      <c r="F168" s="89" t="s">
        <v>139</v>
      </c>
      <c r="G168" s="144">
        <f>IF(F168="Specific Gravity",E168*8.34,IF(F168="Lbs/Gallon",E168,0))</f>
        <v>12.176399999999999</v>
      </c>
      <c r="H168" s="88"/>
      <c r="I168" s="169"/>
      <c r="J168" s="169"/>
      <c r="K168" s="89" t="s">
        <v>139</v>
      </c>
      <c r="L168" s="112">
        <f>IF(K168="Specific Gravity",J168*8.34,IF(K168="Lbs/Gallon",J168,0))</f>
        <v>0</v>
      </c>
      <c r="M168" s="87" t="s">
        <v>223</v>
      </c>
      <c r="N168" s="119" t="str">
        <f>IF(ISBLANK(B168)," ",CONCATENATE(A168,"  ",B168," (",C168," ",H168,") ",M168))</f>
        <v>NCP Coatings Inc  Dynaspec 340-2-A (MIL-PRF-24635E) Type II, Class 2 (N-4487 ) Haze Grey</v>
      </c>
      <c r="O168" s="169">
        <v>5122</v>
      </c>
      <c r="P168" s="169">
        <v>340</v>
      </c>
      <c r="Q168" s="83" t="s">
        <v>30</v>
      </c>
      <c r="R168" s="93">
        <f>IF($Q168="lb/gal",($P168*120),$P168)</f>
        <v>340</v>
      </c>
      <c r="S168" s="109">
        <f>IF(ISBLANK(E168),0,(((D168*G168)+(I168*L168))/(D168+I168)))</f>
        <v>12.176399999999999</v>
      </c>
      <c r="T168" s="94" t="s">
        <v>17</v>
      </c>
      <c r="U168" s="132">
        <f>IF(ISBLANK(P168)," ",VLOOKUP($T168,'Marine Coating Limits'!$B$3:$C$36,2,FALSE))</f>
        <v>340</v>
      </c>
    </row>
    <row r="169" spans="1:22" ht="15.75" customHeight="1">
      <c r="A169" s="169" t="s">
        <v>713</v>
      </c>
      <c r="B169" s="86" t="s">
        <v>776</v>
      </c>
      <c r="C169" s="88" t="s">
        <v>778</v>
      </c>
      <c r="D169" s="169">
        <v>1</v>
      </c>
      <c r="E169" s="169">
        <v>1.42</v>
      </c>
      <c r="F169" s="89" t="s">
        <v>139</v>
      </c>
      <c r="G169" s="144">
        <f>IF(F169="Specific Gravity",E169*8.34,IF(F169="Lbs/Gallon",E169,0))</f>
        <v>11.842799999999999</v>
      </c>
      <c r="H169" s="88"/>
      <c r="I169" s="169"/>
      <c r="J169" s="169"/>
      <c r="K169" s="89" t="s">
        <v>139</v>
      </c>
      <c r="L169" s="112">
        <f>IF(K169="Specific Gravity",J169*8.34,IF(K169="Lbs/Gallon",J169,0))</f>
        <v>0</v>
      </c>
      <c r="M169" s="87" t="s">
        <v>482</v>
      </c>
      <c r="N169" s="119" t="str">
        <f>IF(ISBLANK(B169)," ",CONCATENATE(A169,"  ",B169," (",C169," ",H169,") ",M169))</f>
        <v>NCP Coatings Inc  Dynaspec 340-2-A (MIL-PRF-24635E) Type II, Class 2 (N-5112 ) Deck Grey</v>
      </c>
      <c r="O169" s="169">
        <v>5123</v>
      </c>
      <c r="P169" s="169">
        <v>340</v>
      </c>
      <c r="Q169" s="166" t="s">
        <v>30</v>
      </c>
      <c r="R169" s="93">
        <f>IF($Q169="lb/gal",($P169*120),$P169)</f>
        <v>340</v>
      </c>
      <c r="S169" s="109">
        <f>IF(ISBLANK(E169),0,(((D169*G169)+(I169*L169))/(D169+I169)))</f>
        <v>11.842799999999999</v>
      </c>
      <c r="T169" s="94" t="s">
        <v>17</v>
      </c>
      <c r="U169" s="132">
        <f>IF(ISBLANK(P169)," ",VLOOKUP($T169,'Marine Coating Limits'!$B$3:$C$36,2,FALSE))</f>
        <v>340</v>
      </c>
    </row>
    <row r="170" spans="1:22" ht="15.75" customHeight="1">
      <c r="A170" s="169" t="s">
        <v>713</v>
      </c>
      <c r="B170" s="86" t="s">
        <v>779</v>
      </c>
      <c r="C170" s="88" t="s">
        <v>780</v>
      </c>
      <c r="D170" s="169">
        <v>1</v>
      </c>
      <c r="E170" s="169">
        <v>1.38</v>
      </c>
      <c r="F170" s="89" t="s">
        <v>139</v>
      </c>
      <c r="G170" s="144">
        <f>IF(F170="Specific Gravity",E170*8.34,IF(F170="Lbs/Gallon",E170,0))</f>
        <v>11.509199999999998</v>
      </c>
      <c r="H170" s="88"/>
      <c r="I170" s="169"/>
      <c r="J170" s="169"/>
      <c r="K170" s="89" t="s">
        <v>139</v>
      </c>
      <c r="L170" s="112">
        <f>IF(K170="Specific Gravity",J170*8.34,IF(K170="Lbs/Gallon",J170,0))</f>
        <v>0</v>
      </c>
      <c r="M170" s="87" t="s">
        <v>801</v>
      </c>
      <c r="N170" s="119" t="str">
        <f>IF(ISBLANK(B170)," ",CONCATENATE(A170,"  ",B170," (",C170," ",H170,") ",M170))</f>
        <v>NCP Coatings Inc  Dynaspec 340-2-B (MIL-PRF-24635E) Type II, Class 2 (N-6605 ) LSA Haze Grey 26270</v>
      </c>
      <c r="O170" s="168">
        <v>5127</v>
      </c>
      <c r="P170" s="168">
        <v>340</v>
      </c>
      <c r="Q170" s="168" t="s">
        <v>30</v>
      </c>
      <c r="R170" s="93">
        <f>IF($Q170="lb/gal",($P170*120),$P170)</f>
        <v>340</v>
      </c>
      <c r="S170" s="109">
        <f>IF(ISBLANK(E170),0,(((D170*G170)+(I170*L170))/(D170+I170)))</f>
        <v>11.509199999999998</v>
      </c>
      <c r="T170" s="94" t="s">
        <v>17</v>
      </c>
      <c r="U170" s="132">
        <f>IF(ISBLANK(P170)," ",VLOOKUP($T170,'Marine Coating Limits'!$B$3:$C$36,2,FALSE))</f>
        <v>340</v>
      </c>
    </row>
    <row r="171" spans="1:22" ht="15.75" customHeight="1">
      <c r="A171" s="169" t="s">
        <v>713</v>
      </c>
      <c r="B171" s="86" t="s">
        <v>714</v>
      </c>
      <c r="C171" s="88" t="s">
        <v>715</v>
      </c>
      <c r="D171" s="169">
        <v>1</v>
      </c>
      <c r="E171" s="169">
        <v>1.26</v>
      </c>
      <c r="F171" s="89" t="s">
        <v>139</v>
      </c>
      <c r="G171" s="144">
        <f>IF(F171="Specific Gravity",E171*8.34,IF(F171="Lbs/Gallon",E171,0))</f>
        <v>10.5084</v>
      </c>
      <c r="H171" s="88"/>
      <c r="I171" s="169"/>
      <c r="J171" s="169"/>
      <c r="K171" s="89" t="s">
        <v>139</v>
      </c>
      <c r="L171" s="112">
        <f>IF(K171="Specific Gravity",J171*8.34,IF(K171="Lbs/Gallon",J171,0))</f>
        <v>0</v>
      </c>
      <c r="M171" s="87" t="s">
        <v>223</v>
      </c>
      <c r="N171" s="119" t="str">
        <f>IF(ISBLANK(B171)," ",CONCATENATE(A171,"  ",B171," (",C171," ",H171,") ",M171))</f>
        <v>NCP Coatings Inc  LSA Acrylic Emulsion Type II, Class 2 (MIL-PRF-247 (N-6975 ) Haze Grey</v>
      </c>
      <c r="O171" s="166">
        <v>5092</v>
      </c>
      <c r="P171" s="166">
        <v>252</v>
      </c>
      <c r="Q171" s="166" t="s">
        <v>30</v>
      </c>
      <c r="R171" s="93">
        <f>IF($Q171="lb/gal",($P171*120),$P171)</f>
        <v>252</v>
      </c>
      <c r="S171" s="109">
        <f>IF(ISBLANK(E171),0,(((D171*G171)+(I171*L171))/(D171+I171)))</f>
        <v>10.5084</v>
      </c>
      <c r="T171" s="94" t="s">
        <v>17</v>
      </c>
      <c r="U171" s="132">
        <f>IF(ISBLANK(P171)," ",VLOOKUP($T171,'Marine Coating Limits'!$B$3:$C$36,2,FALSE))</f>
        <v>340</v>
      </c>
    </row>
    <row r="172" spans="1:22" ht="15.75" customHeight="1">
      <c r="A172" s="169" t="s">
        <v>713</v>
      </c>
      <c r="B172" s="86" t="s">
        <v>816</v>
      </c>
      <c r="C172" s="88" t="s">
        <v>817</v>
      </c>
      <c r="D172" s="169">
        <v>1</v>
      </c>
      <c r="E172" s="169">
        <v>1.38</v>
      </c>
      <c r="F172" s="89" t="s">
        <v>139</v>
      </c>
      <c r="G172" s="144">
        <f>IF(F172="Specific Gravity",E172*8.34,IF(F172="Lbs/Gallon",E172,0))</f>
        <v>11.509199999999998</v>
      </c>
      <c r="H172" s="88"/>
      <c r="I172" s="169"/>
      <c r="J172" s="169"/>
      <c r="K172" s="89" t="s">
        <v>139</v>
      </c>
      <c r="L172" s="112">
        <f>IF(K172="Specific Gravity",J172*8.34,IF(K172="Lbs/Gallon",J172,0))</f>
        <v>0</v>
      </c>
      <c r="M172" s="87" t="s">
        <v>824</v>
      </c>
      <c r="N172" s="119" t="str">
        <f>IF(ISBLANK(B172)," ",CONCATENATE(A172,"  ",B172," (",C172," ",H172,") ",M172))</f>
        <v>NCP Coatings Inc  TT-P-28H High Temperature Aluminum (N-6974 ) Aluminum 17178</v>
      </c>
      <c r="O172" s="168">
        <v>5125</v>
      </c>
      <c r="P172" s="168">
        <v>244</v>
      </c>
      <c r="Q172" s="168" t="s">
        <v>30</v>
      </c>
      <c r="R172" s="93">
        <f>IF($Q172="lb/gal",($P172*120),$P172)</f>
        <v>244</v>
      </c>
      <c r="S172" s="109">
        <f>IF(ISBLANK(E172),0,(((D172*G172)+(I172*L172))/(D172+I172)))</f>
        <v>11.509199999999998</v>
      </c>
      <c r="T172" s="94" t="s">
        <v>17</v>
      </c>
      <c r="U172" s="132">
        <f>IF(ISBLANK(P172)," ",VLOOKUP($T172,'Marine Coating Limits'!$B$3:$C$36,2,FALSE))</f>
        <v>340</v>
      </c>
    </row>
    <row r="173" spans="1:22" ht="15.75" customHeight="1">
      <c r="A173" s="92" t="s">
        <v>10</v>
      </c>
      <c r="B173" s="122" t="s">
        <v>611</v>
      </c>
      <c r="C173" s="98" t="s">
        <v>612</v>
      </c>
      <c r="D173" s="92">
        <v>1</v>
      </c>
      <c r="E173" s="117">
        <v>2</v>
      </c>
      <c r="F173" s="99" t="s">
        <v>139</v>
      </c>
      <c r="G173" s="165">
        <f>IF(F173="Specific Gravity",E173*8.34,IF(F173="Lbs/Gallon",E173,0))</f>
        <v>16.68</v>
      </c>
      <c r="H173" s="98"/>
      <c r="I173" s="92"/>
      <c r="J173" s="117"/>
      <c r="K173" s="99" t="s">
        <v>139</v>
      </c>
      <c r="L173" s="133">
        <f>IF(K173="Specific Gravity",J173*8.34,IF(K173="Lbs/Gallon",J173,0))</f>
        <v>0</v>
      </c>
      <c r="M173" s="126" t="s">
        <v>227</v>
      </c>
      <c r="N173" s="119" t="str">
        <f>IF(ISBLANK(B173)," ",CONCATENATE(A173,"  ",B173," (",C173," ",H173,") ",M173))</f>
        <v>PPG Industries INC.  ABC3 Marine Antifouling (Type 223) (AT223-9 ) Black</v>
      </c>
      <c r="O173" s="168">
        <v>361</v>
      </c>
      <c r="P173" s="168">
        <v>396</v>
      </c>
      <c r="Q173" s="168" t="s">
        <v>30</v>
      </c>
      <c r="R173" s="93">
        <f>IF($Q173="lb/gal",($P173*120),$P173)</f>
        <v>396</v>
      </c>
      <c r="S173" s="109">
        <f>IF(ISBLANK(E173),0,(((D173*G173)+(I173*L173))/(D173+I173)))</f>
        <v>16.68</v>
      </c>
      <c r="T173" s="94" t="s">
        <v>116</v>
      </c>
      <c r="U173" s="132">
        <f>IF(ISBLANK(P173)," ",VLOOKUP($T173,'Marine Coating Limits'!$B$3:$C$36,2,FALSE))</f>
        <v>400</v>
      </c>
    </row>
    <row r="174" spans="1:22" ht="15.75" customHeight="1">
      <c r="A174" s="92" t="s">
        <v>10</v>
      </c>
      <c r="B174" s="96" t="s">
        <v>630</v>
      </c>
      <c r="C174" s="98" t="s">
        <v>631</v>
      </c>
      <c r="D174" s="92">
        <v>4</v>
      </c>
      <c r="E174" s="92">
        <v>1.62</v>
      </c>
      <c r="F174" s="99" t="s">
        <v>139</v>
      </c>
      <c r="G174" s="165">
        <f>IF(F174="Specific Gravity",E174*8.34,IF(F174="Lbs/Gallon",E174,0))</f>
        <v>13.510800000000001</v>
      </c>
      <c r="H174" s="98" t="s">
        <v>636</v>
      </c>
      <c r="I174" s="92">
        <v>1</v>
      </c>
      <c r="J174" s="92">
        <v>0.98</v>
      </c>
      <c r="K174" s="99" t="s">
        <v>139</v>
      </c>
      <c r="L174" s="133">
        <f>IF(K174="Specific Gravity",J174*8.34,IF(K174="Lbs/Gallon",J174,0))</f>
        <v>8.1731999999999996</v>
      </c>
      <c r="M174" s="126" t="s">
        <v>480</v>
      </c>
      <c r="N174" s="119" t="str">
        <f>IF(ISBLANK(B174)," ",CONCATENATE(A174,"  ",B174," (",C174," ",H174,") ",M174))</f>
        <v>PPG Industries INC.  Amercoat 238 (AT238-28 AT238-B) Dark Grey</v>
      </c>
      <c r="O174" s="141">
        <v>5063</v>
      </c>
      <c r="P174" s="141">
        <v>206</v>
      </c>
      <c r="Q174" s="83" t="s">
        <v>30</v>
      </c>
      <c r="R174" s="93">
        <f>IF($Q174="lb/gal",($P174*120),$P174)</f>
        <v>206</v>
      </c>
      <c r="S174" s="109">
        <f>IF(ISBLANK(E174),0,(((D174*G174)+(I174*L174))/(D174+I174)))</f>
        <v>12.443280000000001</v>
      </c>
      <c r="T174" s="94" t="s">
        <v>17</v>
      </c>
      <c r="U174" s="132">
        <f>IF(ISBLANK(P174)," ",VLOOKUP($T174,'Marine Coating Limits'!$B$3:$C$36,2,FALSE))</f>
        <v>340</v>
      </c>
    </row>
    <row r="175" spans="1:22" ht="15.75" customHeight="1">
      <c r="A175" s="92" t="s">
        <v>10</v>
      </c>
      <c r="B175" s="96" t="s">
        <v>632</v>
      </c>
      <c r="C175" s="98" t="s">
        <v>633</v>
      </c>
      <c r="D175" s="92">
        <v>4</v>
      </c>
      <c r="E175" s="92">
        <v>1.62</v>
      </c>
      <c r="F175" s="99" t="s">
        <v>139</v>
      </c>
      <c r="G175" s="165">
        <f>IF(F175="Specific Gravity",E175*8.34,IF(F175="Lbs/Gallon",E175,0))</f>
        <v>13.510800000000001</v>
      </c>
      <c r="H175" s="98" t="s">
        <v>637</v>
      </c>
      <c r="I175" s="92">
        <v>1</v>
      </c>
      <c r="J175" s="92">
        <v>0.99</v>
      </c>
      <c r="K175" s="99" t="s">
        <v>139</v>
      </c>
      <c r="L175" s="133">
        <f>IF(K175="Specific Gravity",J175*8.34,IF(K175="Lbs/Gallon",J175,0))</f>
        <v>8.2566000000000006</v>
      </c>
      <c r="M175" s="126" t="s">
        <v>226</v>
      </c>
      <c r="N175" s="119" t="str">
        <f>IF(ISBLANK(B175)," ",CONCATENATE(A175,"  ",B175," (",C175," ",H175,") ",M175))</f>
        <v>PPG Industries INC.  Amercoat 240 (AT240-126/05 AT240LT-B) Buff</v>
      </c>
      <c r="O175" s="169">
        <v>5064</v>
      </c>
      <c r="P175" s="169">
        <v>145</v>
      </c>
      <c r="Q175" s="169" t="s">
        <v>30</v>
      </c>
      <c r="R175" s="93">
        <f>IF($Q175="lb/gal",($P175*120),$P175)</f>
        <v>145</v>
      </c>
      <c r="S175" s="109">
        <f>IF(ISBLANK(E175),0,(((D175*G175)+(I175*L175))/(D175+I175)))</f>
        <v>12.459960000000001</v>
      </c>
      <c r="T175" s="94" t="s">
        <v>17</v>
      </c>
      <c r="U175" s="132">
        <f>IF(ISBLANK(P175)," ",VLOOKUP($T175,'Marine Coating Limits'!$B$3:$C$36,2,FALSE))</f>
        <v>340</v>
      </c>
    </row>
    <row r="176" spans="1:22" ht="15.75" customHeight="1">
      <c r="A176" s="169" t="s">
        <v>10</v>
      </c>
      <c r="B176" s="86" t="s">
        <v>632</v>
      </c>
      <c r="C176" s="88" t="s">
        <v>662</v>
      </c>
      <c r="D176" s="169">
        <v>4</v>
      </c>
      <c r="E176" s="169">
        <v>1.6</v>
      </c>
      <c r="F176" s="89" t="s">
        <v>139</v>
      </c>
      <c r="G176" s="165"/>
      <c r="H176" s="88" t="s">
        <v>663</v>
      </c>
      <c r="I176" s="169">
        <v>1</v>
      </c>
      <c r="J176" s="169">
        <v>0.97</v>
      </c>
      <c r="K176" s="89" t="s">
        <v>139</v>
      </c>
      <c r="L176" s="133">
        <f>IF(K176="Specific Gravity",J176*8.34,IF(K176="Lbs/Gallon",J176,0))</f>
        <v>8.0898000000000003</v>
      </c>
      <c r="M176" s="87" t="s">
        <v>664</v>
      </c>
      <c r="N176" s="119" t="str">
        <f>IF(ISBLANK(B176)," ",CONCATENATE(A176,"  ",B176," (",C176," ",H176,") ",M176))</f>
        <v>PPG Industries INC.  Amercoat 240 (AT240-20/TT AT240-B) Haze Grey (26270)</v>
      </c>
      <c r="O176" s="169">
        <v>5080</v>
      </c>
      <c r="P176" s="169">
        <v>145</v>
      </c>
      <c r="Q176" s="169" t="s">
        <v>30</v>
      </c>
      <c r="R176" s="93">
        <f>IF($Q176="lb/gal",($P176*120),$P176)</f>
        <v>145</v>
      </c>
      <c r="S176" s="109">
        <f>IF(ISBLANK(E176),0,(((D176*G176)+(I176*L176))/(D176+I176)))</f>
        <v>1.6179600000000001</v>
      </c>
      <c r="T176" s="116" t="s">
        <v>17</v>
      </c>
      <c r="U176" s="132">
        <f>IF(ISBLANK(P176)," ",VLOOKUP($T176,'Marine Coating Limits'!$B$3:$C$36,2,FALSE))</f>
        <v>340</v>
      </c>
    </row>
    <row r="177" spans="1:22" ht="15.75" customHeight="1">
      <c r="A177" s="31" t="s">
        <v>10</v>
      </c>
      <c r="B177" s="134" t="s">
        <v>632</v>
      </c>
      <c r="C177" s="135" t="s">
        <v>675</v>
      </c>
      <c r="D177" s="31">
        <v>4</v>
      </c>
      <c r="E177" s="31">
        <v>1.61</v>
      </c>
      <c r="F177" s="136" t="s">
        <v>139</v>
      </c>
      <c r="G177" s="165">
        <f>IF(F177="Specific Gravity",E177*8.34,IF(F177="Lbs/Gallon",E177,0))</f>
        <v>13.4274</v>
      </c>
      <c r="H177" s="135" t="s">
        <v>663</v>
      </c>
      <c r="I177" s="31">
        <v>1</v>
      </c>
      <c r="J177" s="31">
        <v>0.97</v>
      </c>
      <c r="K177" s="136" t="s">
        <v>139</v>
      </c>
      <c r="L177" s="133">
        <f>IF(K177="Specific Gravity",J177*8.34,IF(K177="Lbs/Gallon",J177,0))</f>
        <v>8.0898000000000003</v>
      </c>
      <c r="M177" s="31" t="s">
        <v>676</v>
      </c>
      <c r="N177" s="119" t="str">
        <f>IF(ISBLANK(B177)," ",CONCATENATE(A177,"  ",B177," (",C177," ",H177,") ",M177))</f>
        <v>PPG Industries INC.  Amercoat 240 (AT240-266 AT240-B) Light Gray 2973</v>
      </c>
      <c r="O177" s="31">
        <v>5085</v>
      </c>
      <c r="P177" s="31">
        <v>145</v>
      </c>
      <c r="Q177" s="31" t="s">
        <v>30</v>
      </c>
      <c r="R177" s="93">
        <f>IF($Q177="lb/gal",($P177*120),$P177)</f>
        <v>145</v>
      </c>
      <c r="S177" s="109">
        <f>IF(ISBLANK(E177),0,(((D177*G177)+(I177*L177))/(D177+I177)))</f>
        <v>12.35988</v>
      </c>
      <c r="T177" s="31" t="s">
        <v>17</v>
      </c>
      <c r="U177" s="132">
        <f>IF(ISBLANK(P177)," ",VLOOKUP($T177,'Marine Coating Limits'!$B$3:$C$36,2,FALSE))</f>
        <v>340</v>
      </c>
    </row>
    <row r="178" spans="1:22" ht="15.75" customHeight="1">
      <c r="A178" s="169" t="s">
        <v>10</v>
      </c>
      <c r="B178" s="86" t="s">
        <v>632</v>
      </c>
      <c r="C178" s="88" t="s">
        <v>728</v>
      </c>
      <c r="D178" s="169">
        <v>4</v>
      </c>
      <c r="E178" s="169">
        <v>1.6</v>
      </c>
      <c r="F178" s="89" t="s">
        <v>139</v>
      </c>
      <c r="G178" s="144">
        <f>IF(F178="Specific Gravity",E178*8.34,IF(F178="Lbs/Gallon",E178,0))</f>
        <v>13.344000000000001</v>
      </c>
      <c r="H178" s="88" t="s">
        <v>663</v>
      </c>
      <c r="I178" s="169">
        <v>1</v>
      </c>
      <c r="J178" s="169">
        <v>0.97</v>
      </c>
      <c r="K178" s="89" t="s">
        <v>139</v>
      </c>
      <c r="L178" s="112">
        <f>IF(K178="Specific Gravity",J178*8.34,IF(K178="Lbs/Gallon",J178,0))</f>
        <v>8.0898000000000003</v>
      </c>
      <c r="M178" s="169" t="s">
        <v>734</v>
      </c>
      <c r="N178" s="119" t="str">
        <f>IF(ISBLANK(B178)," ",CONCATENATE(A178,"  ",B178," (",C178," ",H178,") ",M178))</f>
        <v>PPG Industries INC.  Amercoat 240 (AT240-275 AT240-B) Dark Grey (2968)</v>
      </c>
      <c r="O178" s="169">
        <v>5097</v>
      </c>
      <c r="P178" s="169">
        <v>145</v>
      </c>
      <c r="Q178" s="169" t="s">
        <v>30</v>
      </c>
      <c r="R178" s="93">
        <f>IF($Q178="lb/gal",($P178*120),$P178)</f>
        <v>145</v>
      </c>
      <c r="S178" s="109">
        <f>IF(ISBLANK(E178),0,(((D178*G178)+(I178*L178))/(D178+I178)))</f>
        <v>12.29316</v>
      </c>
      <c r="T178" s="94" t="s">
        <v>17</v>
      </c>
      <c r="U178" s="132">
        <f>IF(ISBLANK(P178)," ",VLOOKUP($T178,'Marine Coating Limits'!$B$3:$C$36,2,FALSE))</f>
        <v>340</v>
      </c>
    </row>
    <row r="179" spans="1:22" ht="15.75" customHeight="1">
      <c r="A179" s="31" t="s">
        <v>10</v>
      </c>
      <c r="B179" s="134" t="s">
        <v>632</v>
      </c>
      <c r="C179" s="135" t="s">
        <v>677</v>
      </c>
      <c r="D179" s="31">
        <v>4</v>
      </c>
      <c r="E179" s="31">
        <v>1.66</v>
      </c>
      <c r="F179" s="136" t="s">
        <v>139</v>
      </c>
      <c r="G179" s="165">
        <f>IF(F179="Specific Gravity",E179*8.34,IF(F179="Lbs/Gallon",E179,0))</f>
        <v>13.844399999999998</v>
      </c>
      <c r="H179" s="135" t="s">
        <v>663</v>
      </c>
      <c r="I179" s="31">
        <v>1</v>
      </c>
      <c r="J179" s="31">
        <v>0.97</v>
      </c>
      <c r="K179" s="136" t="s">
        <v>139</v>
      </c>
      <c r="L179" s="133">
        <f>IF(K179="Specific Gravity",J179*8.34,IF(K179="Lbs/Gallon",J179,0))</f>
        <v>8.0898000000000003</v>
      </c>
      <c r="M179" s="31" t="s">
        <v>678</v>
      </c>
      <c r="N179" s="119" t="str">
        <f>IF(ISBLANK(B179)," ",CONCATENATE(A179,"  ",B179," (",C179," ",H179,") ",M179))</f>
        <v>PPG Industries INC.  Amercoat 240 (AT240-35/05 AT240-B) Off White</v>
      </c>
      <c r="O179" s="31">
        <v>5083</v>
      </c>
      <c r="P179" s="31">
        <v>145</v>
      </c>
      <c r="Q179" s="31" t="s">
        <v>30</v>
      </c>
      <c r="R179" s="93">
        <f>IF($Q179="lb/gal",($P179*120),$P179)</f>
        <v>145</v>
      </c>
      <c r="S179" s="109">
        <f>IF(ISBLANK(E179),0,(((D179*G179)+(I179*L179))/(D179+I179)))</f>
        <v>12.693479999999999</v>
      </c>
      <c r="T179" s="31" t="s">
        <v>17</v>
      </c>
      <c r="U179" s="132">
        <f>IF(ISBLANK(P179)," ",VLOOKUP($T179,'Marine Coating Limits'!$B$3:$C$36,2,FALSE))</f>
        <v>340</v>
      </c>
    </row>
    <row r="180" spans="1:22" ht="15.75" customHeight="1">
      <c r="A180" s="31" t="s">
        <v>10</v>
      </c>
      <c r="B180" s="134" t="s">
        <v>632</v>
      </c>
      <c r="C180" s="135" t="s">
        <v>679</v>
      </c>
      <c r="D180" s="31">
        <v>4</v>
      </c>
      <c r="E180" s="31">
        <v>1.61</v>
      </c>
      <c r="F180" s="136" t="s">
        <v>139</v>
      </c>
      <c r="G180" s="165">
        <f>IF(F180="Specific Gravity",E180*8.34,IF(F180="Lbs/Gallon",E180,0))</f>
        <v>13.4274</v>
      </c>
      <c r="H180" s="135" t="s">
        <v>663</v>
      </c>
      <c r="I180" s="31">
        <v>1</v>
      </c>
      <c r="J180" s="31">
        <v>0.97</v>
      </c>
      <c r="K180" s="136" t="s">
        <v>139</v>
      </c>
      <c r="L180" s="133">
        <f>IF(K180="Specific Gravity",J180*8.34,IF(K180="Lbs/Gallon",J180,0))</f>
        <v>8.0898000000000003</v>
      </c>
      <c r="M180" s="137" t="s">
        <v>602</v>
      </c>
      <c r="N180" s="119" t="str">
        <f>IF(ISBLANK(B180)," ",CONCATENATE(A180,"  ",B180," (",C180," ",H180,") ",M180))</f>
        <v>PPG Industries INC.  Amercoat 240 (AT240-72/5D AT240-B) Oxide Red</v>
      </c>
      <c r="O180" s="31">
        <v>5084</v>
      </c>
      <c r="P180" s="31">
        <v>145</v>
      </c>
      <c r="Q180" s="31" t="s">
        <v>30</v>
      </c>
      <c r="R180" s="93">
        <f>IF($Q180="lb/gal",($P180*120),$P180)</f>
        <v>145</v>
      </c>
      <c r="S180" s="109">
        <f>IF(ISBLANK(E180),0,(((D180*G180)+(I180*L180))/(D180+I180)))</f>
        <v>12.35988</v>
      </c>
      <c r="T180" s="31" t="s">
        <v>17</v>
      </c>
      <c r="U180" s="132">
        <f>IF(ISBLANK(P180)," ",VLOOKUP($T180,'Marine Coating Limits'!$B$3:$C$36,2,FALSE))</f>
        <v>340</v>
      </c>
    </row>
    <row r="181" spans="1:22" ht="15.75" customHeight="1">
      <c r="A181" s="169" t="s">
        <v>10</v>
      </c>
      <c r="B181" s="86" t="s">
        <v>718</v>
      </c>
      <c r="C181" s="88" t="s">
        <v>719</v>
      </c>
      <c r="D181" s="169">
        <v>4</v>
      </c>
      <c r="E181" s="169">
        <v>1.64</v>
      </c>
      <c r="F181" s="89" t="s">
        <v>139</v>
      </c>
      <c r="G181" s="144">
        <f>IF(F181="Specific Gravity",E181*8.34,IF(F181="Lbs/Gallon",E181,0))</f>
        <v>13.677599999999998</v>
      </c>
      <c r="H181" s="88" t="s">
        <v>663</v>
      </c>
      <c r="I181" s="169">
        <v>1</v>
      </c>
      <c r="J181" s="169">
        <v>0.97</v>
      </c>
      <c r="K181" s="89" t="s">
        <v>139</v>
      </c>
      <c r="L181" s="112">
        <f>IF(K181="Specific Gravity",J181*8.34,IF(K181="Lbs/Gallon",J181,0))</f>
        <v>8.0898000000000003</v>
      </c>
      <c r="M181" s="87" t="s">
        <v>602</v>
      </c>
      <c r="N181" s="119" t="str">
        <f>IF(ISBLANK(B181)," ",CONCATENATE(A181,"  ",B181," (",C181," ",H181,") ",M181))</f>
        <v>PPG Industries INC.  Amercoat 240LT Resin (AT240LT-72 AT240-B) Oxide Red</v>
      </c>
      <c r="O181" s="169">
        <v>5096</v>
      </c>
      <c r="P181" s="169">
        <v>192</v>
      </c>
      <c r="Q181" s="141" t="s">
        <v>30</v>
      </c>
      <c r="R181" s="93">
        <f>IF($Q181="lb/gal",($P181*120),$P181)</f>
        <v>192</v>
      </c>
      <c r="S181" s="109">
        <f>IF(ISBLANK(E181),0,(((D181*G181)+(I181*L181))/(D181+I181)))</f>
        <v>12.560039999999997</v>
      </c>
      <c r="T181" s="94" t="s">
        <v>17</v>
      </c>
      <c r="U181" s="132">
        <f>IF(ISBLANK(P181)," ",VLOOKUP($T181,'Marine Coating Limits'!$B$3:$C$36,2,FALSE))</f>
        <v>340</v>
      </c>
      <c r="V181" s="140"/>
    </row>
    <row r="182" spans="1:22" ht="15.75" customHeight="1">
      <c r="A182" s="169" t="s">
        <v>10</v>
      </c>
      <c r="B182" s="86" t="s">
        <v>711</v>
      </c>
      <c r="C182" s="88" t="s">
        <v>712</v>
      </c>
      <c r="D182" s="169">
        <v>1</v>
      </c>
      <c r="E182" s="169">
        <v>1.66</v>
      </c>
      <c r="F182" s="89" t="s">
        <v>139</v>
      </c>
      <c r="G182" s="144">
        <f>IF(F182="Specific Gravity",E182*8.34,IF(F182="Lbs/Gallon",E182,0))</f>
        <v>13.844399999999998</v>
      </c>
      <c r="H182" s="88"/>
      <c r="I182" s="169"/>
      <c r="J182" s="169"/>
      <c r="K182" s="89" t="s">
        <v>139</v>
      </c>
      <c r="L182" s="112">
        <f>IF(K182="Specific Gravity",J182*8.34,IF(K182="Lbs/Gallon",J182,0))</f>
        <v>0</v>
      </c>
      <c r="M182" s="87" t="s">
        <v>723</v>
      </c>
      <c r="N182" s="119" t="str">
        <f>IF(ISBLANK(B182)," ",CONCATENATE(A182,"  ",B182," (",C182," ",H182,") ",M182))</f>
        <v>PPG Industries INC.  Amercoat 3234 (AT3234421 ) Pastel Blue (F/S 25526)</v>
      </c>
      <c r="O182" s="169">
        <v>5091</v>
      </c>
      <c r="P182" s="169">
        <v>340</v>
      </c>
      <c r="Q182" s="83" t="s">
        <v>30</v>
      </c>
      <c r="R182" s="93">
        <f>IF($Q182="lb/gal",($P182*120),$P182)</f>
        <v>340</v>
      </c>
      <c r="S182" s="109">
        <f>IF(ISBLANK(E182),0,(((D182*G182)+(I182*L182))/(D182+I182)))</f>
        <v>13.844399999999998</v>
      </c>
      <c r="T182" s="94" t="s">
        <v>17</v>
      </c>
      <c r="U182" s="132">
        <f>IF(ISBLANK(P182)," ",VLOOKUP($T182,'Marine Coating Limits'!$B$3:$C$36,2,FALSE))</f>
        <v>340</v>
      </c>
      <c r="V182" s="140"/>
    </row>
    <row r="183" spans="1:22" ht="15.75" customHeight="1">
      <c r="A183" s="92" t="s">
        <v>10</v>
      </c>
      <c r="B183" s="96" t="s">
        <v>634</v>
      </c>
      <c r="C183" s="98" t="s">
        <v>635</v>
      </c>
      <c r="D183" s="92">
        <v>1</v>
      </c>
      <c r="E183" s="92">
        <v>1.36</v>
      </c>
      <c r="F183" s="99" t="s">
        <v>139</v>
      </c>
      <c r="G183" s="165">
        <f>IF(F183="Specific Gravity",E183*8.34,IF(F183="Lbs/Gallon",E183,0))</f>
        <v>11.342400000000001</v>
      </c>
      <c r="H183" s="98" t="s">
        <v>638</v>
      </c>
      <c r="I183" s="92">
        <v>1</v>
      </c>
      <c r="J183" s="92">
        <v>1.36</v>
      </c>
      <c r="K183" s="99" t="s">
        <v>139</v>
      </c>
      <c r="L183" s="133">
        <f>IF(K183="Specific Gravity",J183*8.34,IF(K183="Lbs/Gallon",J183,0))</f>
        <v>11.342400000000001</v>
      </c>
      <c r="M183" s="126" t="s">
        <v>226</v>
      </c>
      <c r="N183" s="119" t="str">
        <f>IF(ISBLANK(B183)," ",CONCATENATE(A183,"  ",B183," (",C183," ",H183,") ",M183))</f>
        <v>PPG Industries INC.  Amercoat 385 (AT385-1 AT385-B/55) Buff</v>
      </c>
      <c r="O183" s="169">
        <v>5065</v>
      </c>
      <c r="P183" s="169">
        <v>276</v>
      </c>
      <c r="Q183" s="83" t="s">
        <v>30</v>
      </c>
      <c r="R183" s="93">
        <f>IF($Q183="lb/gal",($P183*120),$P183)</f>
        <v>276</v>
      </c>
      <c r="S183" s="109">
        <f>IF(ISBLANK(E183),0,(((D183*G183)+(I183*L183))/(D183+I183)))</f>
        <v>11.342400000000001</v>
      </c>
      <c r="T183" s="94" t="s">
        <v>17</v>
      </c>
      <c r="U183" s="132">
        <f>IF(ISBLANK(P183)," ",VLOOKUP($T183,'Marine Coating Limits'!$B$3:$C$36,2,FALSE))</f>
        <v>340</v>
      </c>
    </row>
    <row r="184" spans="1:22" ht="15.75" customHeight="1">
      <c r="A184" s="169" t="s">
        <v>10</v>
      </c>
      <c r="B184" s="86" t="s">
        <v>785</v>
      </c>
      <c r="C184" s="88" t="s">
        <v>788</v>
      </c>
      <c r="D184" s="169">
        <v>4</v>
      </c>
      <c r="E184" s="169">
        <v>1.26</v>
      </c>
      <c r="F184" s="89" t="s">
        <v>139</v>
      </c>
      <c r="G184" s="144">
        <f>IF(F184="Specific Gravity",E184*8.34,IF(F184="Lbs/Gallon",E184,0))</f>
        <v>10.5084</v>
      </c>
      <c r="H184" s="88" t="s">
        <v>655</v>
      </c>
      <c r="I184" s="169">
        <v>1</v>
      </c>
      <c r="J184" s="169">
        <v>0.95</v>
      </c>
      <c r="K184" s="89" t="s">
        <v>139</v>
      </c>
      <c r="L184" s="112">
        <f>IF(K184="Specific Gravity",J184*8.34,IF(K184="Lbs/Gallon",J184,0))</f>
        <v>7.9229999999999992</v>
      </c>
      <c r="M184" s="169" t="s">
        <v>227</v>
      </c>
      <c r="N184" s="119" t="str">
        <f>IF(ISBLANK(B184)," ",CONCATENATE(A184,"  ",B184," (",C184," ",H184,") ",M184))</f>
        <v>PPG Industries INC.  PSX 700 Siloxane Coating (PX70092 PX700-B/01) Black</v>
      </c>
      <c r="O184" s="169">
        <v>5135</v>
      </c>
      <c r="P184" s="169">
        <v>84</v>
      </c>
      <c r="Q184" s="83" t="s">
        <v>30</v>
      </c>
      <c r="R184" s="93">
        <f>IF($Q184="lb/gal",($P184*120),$P184)</f>
        <v>84</v>
      </c>
      <c r="S184" s="109">
        <f>IF(ISBLANK(E184),0,(((D184*G184)+(I184*L184))/(D184+I184)))</f>
        <v>9.99132</v>
      </c>
      <c r="T184" s="94" t="s">
        <v>17</v>
      </c>
      <c r="U184" s="132">
        <f>IF(ISBLANK(P184)," ",VLOOKUP($T184,'Marine Coating Limits'!$B$3:$C$36,2,FALSE))</f>
        <v>340</v>
      </c>
    </row>
    <row r="185" spans="1:22" ht="15.75" customHeight="1">
      <c r="A185" s="169" t="s">
        <v>10</v>
      </c>
      <c r="B185" s="86" t="s">
        <v>785</v>
      </c>
      <c r="C185" s="88" t="s">
        <v>786</v>
      </c>
      <c r="D185" s="169">
        <v>4</v>
      </c>
      <c r="E185" s="169">
        <v>1.27</v>
      </c>
      <c r="F185" s="89" t="s">
        <v>139</v>
      </c>
      <c r="G185" s="144">
        <f>IF(F185="Specific Gravity",E185*8.34,IF(F185="Lbs/Gallon",E185,0))</f>
        <v>10.591799999999999</v>
      </c>
      <c r="H185" s="88" t="s">
        <v>655</v>
      </c>
      <c r="I185" s="169">
        <v>1</v>
      </c>
      <c r="J185" s="169">
        <v>0.95</v>
      </c>
      <c r="K185" s="89" t="s">
        <v>139</v>
      </c>
      <c r="L185" s="112">
        <f>IF(K185="Specific Gravity",J185*8.34,IF(K185="Lbs/Gallon",J185,0))</f>
        <v>7.9229999999999992</v>
      </c>
      <c r="M185" s="169" t="s">
        <v>477</v>
      </c>
      <c r="N185" s="119" t="str">
        <f>IF(ISBLANK(B185)," ",CONCATENATE(A185,"  ",B185," (",C185," ",H185,") ",M185))</f>
        <v>PPG Industries INC.  PSX 700 Siloxane Coating (PX700T4A PX700-B/01) Red</v>
      </c>
      <c r="O185" s="168">
        <v>5133</v>
      </c>
      <c r="P185" s="168">
        <v>84</v>
      </c>
      <c r="Q185" s="83" t="s">
        <v>30</v>
      </c>
      <c r="R185" s="93">
        <f>IF($Q185="lb/gal",($P185*120),$P185)</f>
        <v>84</v>
      </c>
      <c r="S185" s="109">
        <f>IF(ISBLANK(E185),0,(((D185*G185)+(I185*L185))/(D185+I185)))</f>
        <v>10.05804</v>
      </c>
      <c r="T185" s="94" t="s">
        <v>17</v>
      </c>
      <c r="U185" s="132">
        <f>IF(ISBLANK(P185)," ",VLOOKUP($T185,'Marine Coating Limits'!$B$3:$C$36,2,FALSE))</f>
        <v>340</v>
      </c>
    </row>
    <row r="186" spans="1:22" ht="15.75" customHeight="1">
      <c r="A186" s="169" t="s">
        <v>10</v>
      </c>
      <c r="B186" s="86" t="s">
        <v>785</v>
      </c>
      <c r="C186" s="88" t="s">
        <v>787</v>
      </c>
      <c r="D186" s="169">
        <v>4</v>
      </c>
      <c r="E186" s="169">
        <v>1.29</v>
      </c>
      <c r="F186" s="89" t="s">
        <v>139</v>
      </c>
      <c r="G186" s="144">
        <f>IF(F186="Specific Gravity",E186*8.34,IF(F186="Lbs/Gallon",E186,0))</f>
        <v>10.758599999999999</v>
      </c>
      <c r="H186" s="88" t="s">
        <v>655</v>
      </c>
      <c r="I186" s="169">
        <v>1</v>
      </c>
      <c r="J186" s="169">
        <v>0.95</v>
      </c>
      <c r="K186" s="89" t="s">
        <v>139</v>
      </c>
      <c r="L186" s="112">
        <f>IF(K186="Specific Gravity",J186*8.34,IF(K186="Lbs/Gallon",J186,0))</f>
        <v>7.9229999999999992</v>
      </c>
      <c r="M186" s="169" t="s">
        <v>476</v>
      </c>
      <c r="N186" s="119" t="str">
        <f>IF(ISBLANK(B186)," ",CONCATENATE(A186,"  ",B186," (",C186," ",H186,") ",M186))</f>
        <v>PPG Industries INC.  PSX 700 Siloxane Coating (PX700T5C PX700-B/01) Yellow</v>
      </c>
      <c r="O186" s="168">
        <v>5134</v>
      </c>
      <c r="P186" s="168">
        <v>84</v>
      </c>
      <c r="Q186" s="83" t="s">
        <v>30</v>
      </c>
      <c r="R186" s="93">
        <f>IF($Q186="lb/gal",($P186*120),$P186)</f>
        <v>84</v>
      </c>
      <c r="S186" s="109">
        <f>IF(ISBLANK(E186),0,(((D186*G186)+(I186*L186))/(D186+I186)))</f>
        <v>10.19148</v>
      </c>
      <c r="T186" s="94" t="s">
        <v>17</v>
      </c>
      <c r="U186" s="132">
        <f>IF(ISBLANK(P186)," ",VLOOKUP($T186,'Marine Coating Limits'!$B$3:$C$36,2,FALSE))</f>
        <v>340</v>
      </c>
    </row>
    <row r="187" spans="1:22" ht="15.75" customHeight="1">
      <c r="A187" s="169" t="s">
        <v>10</v>
      </c>
      <c r="B187" s="86" t="s">
        <v>653</v>
      </c>
      <c r="C187" s="88" t="s">
        <v>654</v>
      </c>
      <c r="D187" s="169">
        <v>4</v>
      </c>
      <c r="E187" s="169">
        <v>1.45</v>
      </c>
      <c r="F187" s="99" t="s">
        <v>139</v>
      </c>
      <c r="G187" s="165">
        <f>IF(F187="Specific Gravity",E187*8.34,IF(F187="Lbs/Gallon",E187,0))</f>
        <v>12.093</v>
      </c>
      <c r="H187" s="88" t="s">
        <v>655</v>
      </c>
      <c r="I187" s="169">
        <v>1</v>
      </c>
      <c r="J187" s="169">
        <v>0.95</v>
      </c>
      <c r="K187" s="89" t="s">
        <v>139</v>
      </c>
      <c r="L187" s="133">
        <f>IF(K187="Specific Gravity",J187*8.34,IF(K187="Lbs/Gallon",J187,0))</f>
        <v>7.9229999999999992</v>
      </c>
      <c r="M187" s="87" t="s">
        <v>484</v>
      </c>
      <c r="N187" s="119" t="str">
        <f>IF(ISBLANK(B187)," ",CONCATENATE(A187,"  ",B187," (",C187," ",H187,") ",M187))</f>
        <v>PPG Industries INC.  PSX 700SG Siloxane Coating (PX700SG2 PX700-B/01) Gray</v>
      </c>
      <c r="O187" s="169">
        <v>5076</v>
      </c>
      <c r="P187" s="169">
        <v>84</v>
      </c>
      <c r="Q187" s="83" t="s">
        <v>30</v>
      </c>
      <c r="R187" s="93">
        <f>IF($Q187="lb/gal",($P187*120),$P187)</f>
        <v>84</v>
      </c>
      <c r="S187" s="109">
        <f>IF(ISBLANK(E187),0,(((D187*G187)+(I187*L187))/(D187+I187)))</f>
        <v>11.259</v>
      </c>
      <c r="T187" s="94" t="s">
        <v>17</v>
      </c>
      <c r="U187" s="132">
        <f>IF(ISBLANK(P187)," ",VLOOKUP($T187,'Marine Coating Limits'!$B$3:$C$36,2,FALSE))</f>
        <v>340</v>
      </c>
    </row>
    <row r="188" spans="1:22" ht="15.75" customHeight="1">
      <c r="A188" s="92" t="s">
        <v>10</v>
      </c>
      <c r="B188" s="122" t="s">
        <v>263</v>
      </c>
      <c r="C188" s="98" t="s">
        <v>405</v>
      </c>
      <c r="D188" s="92">
        <v>1</v>
      </c>
      <c r="E188" s="117">
        <v>1.38</v>
      </c>
      <c r="F188" s="99" t="s">
        <v>139</v>
      </c>
      <c r="G188" s="165">
        <f>IF(F188="Specific Gravity",E188*8.34,IF(F188="Lbs/Gallon",E188,0))</f>
        <v>11.509199999999998</v>
      </c>
      <c r="H188" s="98"/>
      <c r="I188" s="92"/>
      <c r="J188" s="117"/>
      <c r="K188" s="99" t="s">
        <v>139</v>
      </c>
      <c r="L188" s="133">
        <f>IF(K188="Specific Gravity",J188*8.34,IF(K188="Lbs/Gallon",J188,0))</f>
        <v>0</v>
      </c>
      <c r="M188" s="126" t="s">
        <v>227</v>
      </c>
      <c r="N188" s="119" t="str">
        <f>IF(ISBLANK(B188)," ",CONCATENATE(A188,"  ",B188," (",C188," ",H188,") ",M188))</f>
        <v>PPG Industries INC.  PSX 892HS (PX892H-9 ) Black</v>
      </c>
      <c r="O188" s="169">
        <v>341</v>
      </c>
      <c r="P188" s="169">
        <v>323</v>
      </c>
      <c r="Q188" s="83" t="s">
        <v>30</v>
      </c>
      <c r="R188" s="93">
        <f>IF($Q188="lb/gal",($P188*120),$P188)</f>
        <v>323</v>
      </c>
      <c r="S188" s="109">
        <f>IF(ISBLANK(E188),0,(((D188*G188)+(I188*L188))/(D188+I188)))</f>
        <v>11.509199999999998</v>
      </c>
      <c r="T188" s="94" t="s">
        <v>113</v>
      </c>
      <c r="U188" s="132">
        <f>IF(ISBLANK(P188)," ",VLOOKUP($T188,'Marine Coating Limits'!$B$3:$C$36,2,FALSE))</f>
        <v>420</v>
      </c>
    </row>
    <row r="189" spans="1:22" ht="15.75" customHeight="1">
      <c r="A189" s="92" t="s">
        <v>832</v>
      </c>
      <c r="B189" s="122" t="s">
        <v>554</v>
      </c>
      <c r="C189" s="98" t="s">
        <v>842</v>
      </c>
      <c r="D189" s="92">
        <v>1</v>
      </c>
      <c r="E189" s="92">
        <v>1.1000000000000001</v>
      </c>
      <c r="F189" s="99" t="s">
        <v>139</v>
      </c>
      <c r="G189" s="165">
        <f>IF(F189="Specific Gravity",E189*8.34,IF(F189="Lbs/Gallon",E189,0))</f>
        <v>9.1740000000000013</v>
      </c>
      <c r="H189" s="98"/>
      <c r="I189" s="92"/>
      <c r="J189" s="117"/>
      <c r="K189" s="99" t="s">
        <v>139</v>
      </c>
      <c r="L189" s="133">
        <f>IF(K189="Specific Gravity",J189*8.34,IF(K189="Lbs/Gallon",J189,0))</f>
        <v>0</v>
      </c>
      <c r="M189" s="119" t="s">
        <v>849</v>
      </c>
      <c r="N189" s="119" t="str">
        <f>IF(ISBLANK(B189)," ",CONCATENATE(A189,"  ",B189," (",C189," ",H189,") ",M189))</f>
        <v>Sherwin Williams  N40 Series (MIL-PRF-24635D, Type II) (N40G103 ) Gloss Green</v>
      </c>
      <c r="O189" s="93">
        <v>5158</v>
      </c>
      <c r="P189" s="93">
        <v>340</v>
      </c>
      <c r="Q189" s="83" t="s">
        <v>30</v>
      </c>
      <c r="R189" s="93">
        <f>IF($Q189="lb/gal",($P189*120),$P189)</f>
        <v>340</v>
      </c>
      <c r="S189" s="109">
        <f>IF(ISBLANK(E189),0,(((D189*G189)+(I189*L189))/(D189+I189)))</f>
        <v>9.1740000000000013</v>
      </c>
      <c r="T189" s="94" t="s">
        <v>17</v>
      </c>
      <c r="U189" s="132">
        <f>IF(ISBLANK(P189)," ",VLOOKUP($T189,'Marine Coating Limits'!$B$3:$C$36,2,FALSE))</f>
        <v>340</v>
      </c>
    </row>
    <row r="190" spans="1:22" ht="15.75" customHeight="1">
      <c r="A190" s="92" t="s">
        <v>832</v>
      </c>
      <c r="B190" s="122" t="s">
        <v>629</v>
      </c>
      <c r="C190" s="98" t="s">
        <v>840</v>
      </c>
      <c r="D190" s="92">
        <v>1</v>
      </c>
      <c r="E190" s="92">
        <v>1.08</v>
      </c>
      <c r="F190" s="99" t="s">
        <v>139</v>
      </c>
      <c r="G190" s="165">
        <f>IF(F190="Specific Gravity",E190*8.34,IF(F190="Lbs/Gallon",E190,0))</f>
        <v>9.007200000000001</v>
      </c>
      <c r="H190" s="98"/>
      <c r="I190" s="92"/>
      <c r="J190" s="117"/>
      <c r="K190" s="99" t="s">
        <v>139</v>
      </c>
      <c r="L190" s="133">
        <f>IF(K190="Specific Gravity",J190*8.34,IF(K190="Lbs/Gallon",J190,0))</f>
        <v>0</v>
      </c>
      <c r="M190" s="119" t="s">
        <v>847</v>
      </c>
      <c r="N190" s="119" t="str">
        <f>IF(ISBLANK(B190)," ",CONCATENATE(A190,"  ",B190," (",C190," ",H190,") ",M190))</f>
        <v>Sherwin Williams  N40 Series (MIL-PRF-24635E, Type II) (N40B100 ) Gloss Black</v>
      </c>
      <c r="O190" s="93">
        <v>5155</v>
      </c>
      <c r="P190" s="93">
        <v>340</v>
      </c>
      <c r="Q190" s="83" t="s">
        <v>30</v>
      </c>
      <c r="R190" s="93">
        <f>IF($Q190="lb/gal",($P190*120),$P190)</f>
        <v>340</v>
      </c>
      <c r="S190" s="109">
        <f>IF(ISBLANK(E190),0,(((D190*G190)+(I190*L190))/(D190+I190)))</f>
        <v>9.007200000000001</v>
      </c>
      <c r="T190" s="94" t="s">
        <v>17</v>
      </c>
      <c r="U190" s="132">
        <f>IF(ISBLANK(P190)," ",VLOOKUP($T190,'Marine Coating Limits'!$B$3:$C$36,2,FALSE))</f>
        <v>340</v>
      </c>
    </row>
    <row r="191" spans="1:22" ht="15.75" customHeight="1">
      <c r="A191" s="92" t="s">
        <v>832</v>
      </c>
      <c r="B191" s="122" t="s">
        <v>629</v>
      </c>
      <c r="C191" s="98" t="s">
        <v>859</v>
      </c>
      <c r="D191" s="92">
        <v>1</v>
      </c>
      <c r="E191" s="92">
        <v>1.2</v>
      </c>
      <c r="F191" s="99" t="s">
        <v>139</v>
      </c>
      <c r="G191" s="165">
        <f>IF(F191="Specific Gravity",E191*8.34,IF(F191="Lbs/Gallon",E191,0))</f>
        <v>10.007999999999999</v>
      </c>
      <c r="H191" s="98"/>
      <c r="I191" s="92"/>
      <c r="J191" s="117"/>
      <c r="K191" s="99" t="s">
        <v>139</v>
      </c>
      <c r="L191" s="133">
        <f>IF(K191="Specific Gravity",J191*8.34,IF(K191="Lbs/Gallon",J191,0))</f>
        <v>0</v>
      </c>
      <c r="M191" s="169" t="s">
        <v>862</v>
      </c>
      <c r="N191" s="119" t="str">
        <f>IF(ISBLANK(B191)," ",CONCATENATE(A191,"  ",B191," (",C191," ",H191,") ",M191))</f>
        <v>Sherwin Williams  N40 Series (MIL-PRF-24635E, Type II) (N40P100 ) Gloss Purple</v>
      </c>
      <c r="O191" s="169">
        <v>5164</v>
      </c>
      <c r="P191" s="169">
        <v>340</v>
      </c>
      <c r="Q191" s="139" t="s">
        <v>30</v>
      </c>
      <c r="R191" s="169">
        <v>340</v>
      </c>
      <c r="S191" s="109">
        <f>IF(ISBLANK(E191),0,(((D191*G191)+(I191*L191))/(D191+I191)))</f>
        <v>10.007999999999999</v>
      </c>
      <c r="T191" s="94" t="s">
        <v>17</v>
      </c>
      <c r="U191" s="132">
        <f>IF(ISBLANK(P191)," ",VLOOKUP($T191,'Marine Coating Limits'!$B$3:$C$36,2,FALSE))</f>
        <v>340</v>
      </c>
      <c r="V191" s="140"/>
    </row>
    <row r="192" spans="1:22" ht="15.75" customHeight="1">
      <c r="A192" s="92" t="s">
        <v>832</v>
      </c>
      <c r="B192" s="122" t="s">
        <v>629</v>
      </c>
      <c r="C192" s="98" t="s">
        <v>841</v>
      </c>
      <c r="D192" s="92">
        <v>1</v>
      </c>
      <c r="E192" s="92">
        <v>1.1100000000000001</v>
      </c>
      <c r="F192" s="99" t="s">
        <v>139</v>
      </c>
      <c r="G192" s="165">
        <f>IF(F192="Specific Gravity",E192*8.34,IF(F192="Lbs/Gallon",E192,0))</f>
        <v>9.2574000000000005</v>
      </c>
      <c r="H192" s="98"/>
      <c r="I192" s="92"/>
      <c r="J192" s="117"/>
      <c r="K192" s="99" t="s">
        <v>139</v>
      </c>
      <c r="L192" s="133">
        <f>IF(K192="Specific Gravity",J192*8.34,IF(K192="Lbs/Gallon",J192,0))</f>
        <v>0</v>
      </c>
      <c r="M192" s="127" t="s">
        <v>848</v>
      </c>
      <c r="N192" s="119" t="str">
        <f>IF(ISBLANK(B192)," ",CONCATENATE(A192,"  ",B192," (",C192," ",H192,") ",M192))</f>
        <v>Sherwin Williams  N40 Series (MIL-PRF-24635E, Type II) (N40Y100 ) Gloss Yellow</v>
      </c>
      <c r="O192" s="93">
        <v>5156</v>
      </c>
      <c r="P192" s="93">
        <v>340</v>
      </c>
      <c r="Q192" s="83" t="s">
        <v>30</v>
      </c>
      <c r="R192" s="93">
        <f>IF($Q192="lb/gal",($P192*120),$P192)</f>
        <v>340</v>
      </c>
      <c r="S192" s="109">
        <f>IF(ISBLANK(E192),0,(((D192*G192)+(I192*L192))/(D192+I192)))</f>
        <v>9.2574000000000005</v>
      </c>
      <c r="T192" s="94" t="s">
        <v>17</v>
      </c>
      <c r="U192" s="132">
        <f>IF(ISBLANK(P192)," ",VLOOKUP($T192,'Marine Coating Limits'!$B$3:$C$36,2,FALSE))</f>
        <v>340</v>
      </c>
    </row>
    <row r="193" spans="1:22" ht="15.75" customHeight="1">
      <c r="A193" s="92" t="s">
        <v>832</v>
      </c>
      <c r="B193" s="122" t="s">
        <v>558</v>
      </c>
      <c r="C193" s="98" t="s">
        <v>202</v>
      </c>
      <c r="D193" s="92">
        <v>4</v>
      </c>
      <c r="E193" s="92">
        <v>1.42</v>
      </c>
      <c r="F193" s="99" t="s">
        <v>139</v>
      </c>
      <c r="G193" s="165">
        <f>IF(F193="Specific Gravity",E193*8.34,IF(F193="Lbs/Gallon",E193,0))</f>
        <v>11.842799999999999</v>
      </c>
      <c r="H193" s="98" t="s">
        <v>843</v>
      </c>
      <c r="I193" s="92">
        <v>1</v>
      </c>
      <c r="J193" s="117">
        <v>0.97</v>
      </c>
      <c r="K193" s="99" t="s">
        <v>139</v>
      </c>
      <c r="L193" s="133">
        <f>IF(K193="Specific Gravity",J193*8.34,IF(K193="Lbs/Gallon",J193,0))</f>
        <v>8.0898000000000003</v>
      </c>
      <c r="M193" s="127" t="s">
        <v>221</v>
      </c>
      <c r="N193" s="119" t="str">
        <f>IF(ISBLANK(B193)," ",CONCATENATE(A193,"  ",B193," (",C193," ",H193,") ",M193))</f>
        <v>Sherwin Williams  NOVAPLATE UHS Epoxy (B62A220 B62V220 Fast Cure) Light Gray</v>
      </c>
      <c r="O193" s="93">
        <v>113</v>
      </c>
      <c r="P193" s="93">
        <v>100</v>
      </c>
      <c r="Q193" s="83" t="s">
        <v>30</v>
      </c>
      <c r="R193" s="93">
        <f>IF($Q193="lb/gal",($P193*120),$P193)</f>
        <v>100</v>
      </c>
      <c r="S193" s="109">
        <f>IF(ISBLANK(E193),0,(((D193*G193)+(I193*L193))/(D193+I193)))</f>
        <v>11.0922</v>
      </c>
      <c r="T193" s="94" t="s">
        <v>125</v>
      </c>
      <c r="U193" s="132">
        <f>IF(ISBLANK(P193)," ",VLOOKUP($T193,'Marine Coating Limits'!$B$3:$C$36,2,FALSE))</f>
        <v>280</v>
      </c>
      <c r="V193" s="140"/>
    </row>
    <row r="194" spans="1:22" ht="15.75" customHeight="1">
      <c r="A194" s="92" t="s">
        <v>832</v>
      </c>
      <c r="B194" s="122" t="s">
        <v>558</v>
      </c>
      <c r="C194" s="98" t="s">
        <v>202</v>
      </c>
      <c r="D194" s="92">
        <v>4</v>
      </c>
      <c r="E194" s="92">
        <v>1.43</v>
      </c>
      <c r="F194" s="99" t="s">
        <v>139</v>
      </c>
      <c r="G194" s="165">
        <f>IF(F194="Specific Gravity",E194*8.34,IF(F194="Lbs/Gallon",E194,0))</f>
        <v>11.9262</v>
      </c>
      <c r="H194" s="98" t="s">
        <v>844</v>
      </c>
      <c r="I194" s="92">
        <v>1</v>
      </c>
      <c r="J194" s="117">
        <v>0.94</v>
      </c>
      <c r="K194" s="99" t="s">
        <v>139</v>
      </c>
      <c r="L194" s="133">
        <f>IF(K194="Specific Gravity",J194*8.34,IF(K194="Lbs/Gallon",J194,0))</f>
        <v>7.839599999999999</v>
      </c>
      <c r="M194" s="127" t="s">
        <v>221</v>
      </c>
      <c r="N194" s="119" t="str">
        <f>IF(ISBLANK(B194)," ",CONCATENATE(A194,"  ",B194," (",C194," ",H194,") ",M194))</f>
        <v>Sherwin Williams  NOVAPLATE UHS Epoxy (B62A220 B62V221 Standard Cure) Light Gray</v>
      </c>
      <c r="O194" s="93">
        <v>5159</v>
      </c>
      <c r="P194" s="93">
        <v>100</v>
      </c>
      <c r="Q194" s="141" t="s">
        <v>30</v>
      </c>
      <c r="R194" s="93">
        <f>IF($Q194="lb/gal",($P194*120),$P194)</f>
        <v>100</v>
      </c>
      <c r="S194" s="109">
        <f>IF(ISBLANK(E194),0,(((D194*G194)+(I194*L194))/(D194+I194)))</f>
        <v>11.108879999999999</v>
      </c>
      <c r="T194" s="94" t="s">
        <v>125</v>
      </c>
      <c r="U194" s="132">
        <f>IF(ISBLANK(P194)," ",VLOOKUP($T194,'Marine Coating Limits'!$B$3:$C$36,2,FALSE))</f>
        <v>280</v>
      </c>
    </row>
    <row r="195" spans="1:22" ht="15.75" customHeight="1">
      <c r="A195" s="92" t="s">
        <v>832</v>
      </c>
      <c r="B195" s="122" t="s">
        <v>558</v>
      </c>
      <c r="C195" s="98" t="s">
        <v>559</v>
      </c>
      <c r="D195" s="92">
        <v>4</v>
      </c>
      <c r="E195" s="92">
        <v>1.44</v>
      </c>
      <c r="F195" s="99" t="s">
        <v>139</v>
      </c>
      <c r="G195" s="165">
        <f>IF(F195="Specific Gravity",E195*8.34,IF(F195="Lbs/Gallon",E195,0))</f>
        <v>12.009599999999999</v>
      </c>
      <c r="H195" s="98" t="s">
        <v>843</v>
      </c>
      <c r="I195" s="92">
        <v>1</v>
      </c>
      <c r="J195" s="117">
        <v>0.97</v>
      </c>
      <c r="K195" s="99" t="s">
        <v>139</v>
      </c>
      <c r="L195" s="133">
        <f>IF(K195="Specific Gravity",J195*8.34,IF(K195="Lbs/Gallon",J195,0))</f>
        <v>8.0898000000000003</v>
      </c>
      <c r="M195" s="127" t="s">
        <v>588</v>
      </c>
      <c r="N195" s="119" t="str">
        <f>IF(ISBLANK(B195)," ",CONCATENATE(A195,"  ",B195," (",C195," ",H195,") ",M195))</f>
        <v>Sherwin Williams  NOVAPLATE UHS Epoxy (B62L220 B62V220 Fast Cure) OAP Blue</v>
      </c>
      <c r="O195" s="93">
        <v>5036</v>
      </c>
      <c r="P195" s="93">
        <v>100</v>
      </c>
      <c r="Q195" s="83" t="s">
        <v>30</v>
      </c>
      <c r="R195" s="93">
        <f>IF($Q195="lb/gal",($P195*120),$P195)</f>
        <v>100</v>
      </c>
      <c r="S195" s="109">
        <f>IF(ISBLANK(E195),0,(((D195*G195)+(I195*L195))/(D195+I195)))</f>
        <v>11.225639999999999</v>
      </c>
      <c r="T195" s="94" t="s">
        <v>125</v>
      </c>
      <c r="U195" s="132">
        <f>IF(ISBLANK(P195)," ",VLOOKUP($T195,'Marine Coating Limits'!$B$3:$C$36,2,FALSE))</f>
        <v>280</v>
      </c>
      <c r="V195" s="140"/>
    </row>
    <row r="196" spans="1:22" ht="15.75" customHeight="1">
      <c r="A196" s="92" t="s">
        <v>832</v>
      </c>
      <c r="B196" s="122" t="s">
        <v>558</v>
      </c>
      <c r="C196" s="98" t="s">
        <v>560</v>
      </c>
      <c r="D196" s="92">
        <v>4</v>
      </c>
      <c r="E196" s="92">
        <v>1.42</v>
      </c>
      <c r="F196" s="99" t="s">
        <v>139</v>
      </c>
      <c r="G196" s="165">
        <f>IF(F196="Specific Gravity",E196*8.34,IF(F196="Lbs/Gallon",E196,0))</f>
        <v>11.842799999999999</v>
      </c>
      <c r="H196" s="98" t="s">
        <v>843</v>
      </c>
      <c r="I196" s="92">
        <v>1</v>
      </c>
      <c r="J196" s="117">
        <v>0.97</v>
      </c>
      <c r="K196" s="99" t="s">
        <v>139</v>
      </c>
      <c r="L196" s="133">
        <f>IF(K196="Specific Gravity",J196*8.34,IF(K196="Lbs/Gallon",J196,0))</f>
        <v>8.0898000000000003</v>
      </c>
      <c r="M196" s="127" t="s">
        <v>224</v>
      </c>
      <c r="N196" s="119" t="str">
        <f>IF(ISBLANK(B196)," ",CONCATENATE(A196,"  ",B196," (",C196," ",H196,") ",M196))</f>
        <v>Sherwin Williams  NOVAPLATE UHS Epoxy (B62W220 B62V220 Fast Cure) White</v>
      </c>
      <c r="O196" s="93">
        <v>115</v>
      </c>
      <c r="P196" s="93">
        <v>100</v>
      </c>
      <c r="Q196" s="83" t="s">
        <v>30</v>
      </c>
      <c r="R196" s="93">
        <f>IF($Q196="lb/gal",($P196*120),$P196)</f>
        <v>100</v>
      </c>
      <c r="S196" s="109">
        <f>IF(ISBLANK(E196),0,(((D196*G196)+(I196*L196))/(D196+I196)))</f>
        <v>11.0922</v>
      </c>
      <c r="T196" s="94" t="s">
        <v>125</v>
      </c>
      <c r="U196" s="132">
        <f>IF(ISBLANK(P196)," ",VLOOKUP($T196,'Marine Coating Limits'!$B$3:$C$36,2,FALSE))</f>
        <v>280</v>
      </c>
    </row>
    <row r="197" spans="1:22" ht="15.75" customHeight="1">
      <c r="A197" s="92" t="s">
        <v>832</v>
      </c>
      <c r="B197" s="122" t="s">
        <v>558</v>
      </c>
      <c r="C197" s="98" t="s">
        <v>560</v>
      </c>
      <c r="D197" s="92">
        <v>4</v>
      </c>
      <c r="E197" s="92">
        <v>1.42</v>
      </c>
      <c r="F197" s="99" t="s">
        <v>139</v>
      </c>
      <c r="G197" s="165">
        <f>IF(F197="Specific Gravity",E197*8.34,IF(F197="Lbs/Gallon",E197,0))</f>
        <v>11.842799999999999</v>
      </c>
      <c r="H197" s="98" t="s">
        <v>844</v>
      </c>
      <c r="I197" s="92">
        <v>1</v>
      </c>
      <c r="J197" s="117">
        <v>0.94</v>
      </c>
      <c r="K197" s="99" t="s">
        <v>139</v>
      </c>
      <c r="L197" s="133">
        <f>IF(K197="Specific Gravity",J197*8.34,IF(K197="Lbs/Gallon",J197,0))</f>
        <v>7.839599999999999</v>
      </c>
      <c r="M197" s="119" t="s">
        <v>830</v>
      </c>
      <c r="N197" s="119" t="str">
        <f>IF(ISBLANK(B197)," ",CONCATENATE(A197,"  ",B197," (",C197," ",H197,") ",M197))</f>
        <v>Sherwin Williams  NOVAPLATE UHS Epoxy (B62W220 B62V221 Standard Cure) White or Green</v>
      </c>
      <c r="O197" s="93">
        <v>5151</v>
      </c>
      <c r="P197" s="93">
        <v>100</v>
      </c>
      <c r="Q197" s="83" t="s">
        <v>30</v>
      </c>
      <c r="R197" s="93">
        <f>IF($Q197="lb/gal",($P197*120),$P197)</f>
        <v>100</v>
      </c>
      <c r="S197" s="109">
        <f>IF(ISBLANK(E197),0,(((D197*G197)+(I197*L197))/(D197+I197)))</f>
        <v>11.042159999999999</v>
      </c>
      <c r="T197" s="94" t="s">
        <v>125</v>
      </c>
      <c r="U197" s="132">
        <f>IF(ISBLANK(P197)," ",VLOOKUP($T197,'Marine Coating Limits'!$B$3:$C$36,2,FALSE))</f>
        <v>280</v>
      </c>
      <c r="V197" s="140"/>
    </row>
    <row r="198" spans="1:22" ht="15.75" customHeight="1">
      <c r="A198" s="92" t="s">
        <v>832</v>
      </c>
      <c r="B198" s="122" t="s">
        <v>188</v>
      </c>
      <c r="C198" s="98" t="s">
        <v>203</v>
      </c>
      <c r="D198" s="92">
        <v>4</v>
      </c>
      <c r="E198" s="92">
        <v>1.44</v>
      </c>
      <c r="F198" s="99" t="s">
        <v>139</v>
      </c>
      <c r="G198" s="165">
        <f>IF(F198="Specific Gravity",E198*8.34,IF(F198="Lbs/Gallon",E198,0))</f>
        <v>12.009599999999999</v>
      </c>
      <c r="H198" s="98" t="s">
        <v>843</v>
      </c>
      <c r="I198" s="92">
        <v>1</v>
      </c>
      <c r="J198" s="117">
        <v>0.97</v>
      </c>
      <c r="K198" s="99" t="s">
        <v>139</v>
      </c>
      <c r="L198" s="133">
        <f>IF(K198="Specific Gravity",J198*8.34,IF(K198="Lbs/Gallon",J198,0))</f>
        <v>8.0898000000000003</v>
      </c>
      <c r="M198" s="119" t="s">
        <v>226</v>
      </c>
      <c r="N198" s="119" t="str">
        <f>IF(ISBLANK(B198)," ",CONCATENATE(A198,"  ",B198," (",C198," ",H198,") ",M198))</f>
        <v>Sherwin Williams  NOVAPLATE UHS Primer (B62H220 B62V220 Fast Cure) Buff</v>
      </c>
      <c r="O198" s="93">
        <v>323</v>
      </c>
      <c r="P198" s="93">
        <v>100</v>
      </c>
      <c r="Q198" s="139" t="s">
        <v>30</v>
      </c>
      <c r="R198" s="93">
        <f>IF($Q198="lb/gal",($P198*120),$P198)</f>
        <v>100</v>
      </c>
      <c r="S198" s="109">
        <f>IF(ISBLANK(E198),0,(((D198*G198)+(I198*L198))/(D198+I198)))</f>
        <v>11.225639999999999</v>
      </c>
      <c r="T198" s="94" t="s">
        <v>125</v>
      </c>
      <c r="U198" s="132">
        <f>IF(ISBLANK(P198)," ",VLOOKUP($T198,'Marine Coating Limits'!$B$3:$C$36,2,FALSE))</f>
        <v>280</v>
      </c>
    </row>
    <row r="199" spans="1:22" ht="15.75" customHeight="1">
      <c r="A199" s="92" t="s">
        <v>832</v>
      </c>
      <c r="B199" s="122" t="s">
        <v>188</v>
      </c>
      <c r="C199" s="98" t="s">
        <v>203</v>
      </c>
      <c r="D199" s="92">
        <v>4</v>
      </c>
      <c r="E199" s="92">
        <v>1.44</v>
      </c>
      <c r="F199" s="99" t="s">
        <v>139</v>
      </c>
      <c r="G199" s="165">
        <f>IF(F199="Specific Gravity",E199*8.34,IF(F199="Lbs/Gallon",E199,0))</f>
        <v>12.009599999999999</v>
      </c>
      <c r="H199" s="98" t="s">
        <v>844</v>
      </c>
      <c r="I199" s="92">
        <v>1</v>
      </c>
      <c r="J199" s="117">
        <v>0.94</v>
      </c>
      <c r="K199" s="99" t="s">
        <v>139</v>
      </c>
      <c r="L199" s="133">
        <f>IF(K199="Specific Gravity",J199*8.34,IF(K199="Lbs/Gallon",J199,0))</f>
        <v>7.839599999999999</v>
      </c>
      <c r="M199" s="119" t="s">
        <v>226</v>
      </c>
      <c r="N199" s="119" t="str">
        <f>IF(ISBLANK(B199)," ",CONCATENATE(A199,"  ",B199," (",C199," ",H199,") ",M199))</f>
        <v>Sherwin Williams  NOVAPLATE UHS Primer (B62H220 B62V221 Standard Cure) Buff</v>
      </c>
      <c r="O199" s="93">
        <v>5157</v>
      </c>
      <c r="P199" s="93">
        <v>100</v>
      </c>
      <c r="Q199" s="166" t="s">
        <v>30</v>
      </c>
      <c r="R199" s="93">
        <f>IF($Q199="lb/gal",($P199*120),$P199)</f>
        <v>100</v>
      </c>
      <c r="S199" s="109">
        <f>IF(ISBLANK(E199),0,(((D199*G199)+(I199*L199))/(D199+I199)))</f>
        <v>11.175599999999999</v>
      </c>
      <c r="T199" s="94" t="s">
        <v>125</v>
      </c>
      <c r="U199" s="132">
        <f>IF(ISBLANK(P199)," ",VLOOKUP($T199,'Marine Coating Limits'!$B$3:$C$36,2,FALSE))</f>
        <v>280</v>
      </c>
    </row>
    <row r="200" spans="1:22" ht="30">
      <c r="A200" s="169" t="s">
        <v>832</v>
      </c>
      <c r="B200" s="86" t="s">
        <v>641</v>
      </c>
      <c r="C200" s="88" t="s">
        <v>850</v>
      </c>
      <c r="D200" s="169">
        <v>1</v>
      </c>
      <c r="E200" s="169">
        <v>1.1000000000000001</v>
      </c>
      <c r="F200" s="89" t="s">
        <v>139</v>
      </c>
      <c r="G200" s="165">
        <f>IF(F200="Specific Gravity",E200*8.34,IF(F200="Lbs/Gallon",E200,0))</f>
        <v>9.1740000000000013</v>
      </c>
      <c r="H200" s="88"/>
      <c r="I200" s="169"/>
      <c r="J200" s="169"/>
      <c r="K200" s="89" t="s">
        <v>139</v>
      </c>
      <c r="L200" s="133">
        <f>IF(K200="Specific Gravity",J200*8.34,IF(K200="Lbs/Gallon",J200,0))</f>
        <v>0</v>
      </c>
      <c r="M200" s="169" t="s">
        <v>852</v>
      </c>
      <c r="N200" s="119" t="str">
        <f>IF(ISBLANK(B200)," ",CONCATENATE(A200,"  ",B200," (",C200," ",H200,") ",M200))</f>
        <v>Sherwin Williams  Proline Deluxe Marine Enamel (1000-DB ) Deep Tint Base</v>
      </c>
      <c r="O200" s="169">
        <v>5161</v>
      </c>
      <c r="P200" s="169">
        <v>400</v>
      </c>
      <c r="Q200" s="168" t="s">
        <v>30</v>
      </c>
      <c r="R200" s="93">
        <f>IF($Q200="lb/gal",($P200*120),$P200)</f>
        <v>400</v>
      </c>
      <c r="S200" s="109">
        <f>IF(ISBLANK(E200),0,(((D200*G200)+(I200*L200))/(D200+I200)))</f>
        <v>9.1740000000000013</v>
      </c>
      <c r="T200" s="94" t="s">
        <v>117</v>
      </c>
      <c r="U200" s="132">
        <f>IF(ISBLANK(P200)," ",VLOOKUP($T200,'Marine Coating Limits'!$B$3:$C$36,2,FALSE))</f>
        <v>420</v>
      </c>
    </row>
    <row r="201" spans="1:22" ht="30">
      <c r="A201" s="92" t="s">
        <v>5</v>
      </c>
      <c r="B201" s="122" t="s">
        <v>593</v>
      </c>
      <c r="C201" s="98" t="s">
        <v>594</v>
      </c>
      <c r="D201" s="92">
        <v>1</v>
      </c>
      <c r="E201" s="117">
        <v>3.3</v>
      </c>
      <c r="F201" s="99" t="s">
        <v>139</v>
      </c>
      <c r="G201" s="165">
        <f>IF(F201="Specific Gravity",E201*8.34,IF(F201="Lbs/Gallon",E201,0))</f>
        <v>27.521999999999998</v>
      </c>
      <c r="H201" s="98"/>
      <c r="I201" s="92"/>
      <c r="J201" s="117"/>
      <c r="K201" s="99" t="s">
        <v>139</v>
      </c>
      <c r="L201" s="133">
        <f>IF(K201="Specific Gravity",J201*8.34,IF(K201="Lbs/Gallon",J201,0))</f>
        <v>0</v>
      </c>
      <c r="M201" s="125" t="s">
        <v>478</v>
      </c>
      <c r="N201" s="119" t="str">
        <f>IF(ISBLANK(B201)," ",CONCATENATE(A201,"  ",B201," (",C201," ",H201,") ",M201))</f>
        <v>Sherwin Williams (Proline Paints)  Corothane Zinc Primer (B65GWJ11 ) Grey</v>
      </c>
      <c r="O201" s="169">
        <v>5030</v>
      </c>
      <c r="P201" s="169">
        <v>340</v>
      </c>
      <c r="Q201" s="141" t="s">
        <v>30</v>
      </c>
      <c r="R201" s="93">
        <f>IF($Q201="lb/gal",($P201*120),$P201)</f>
        <v>340</v>
      </c>
      <c r="S201" s="109">
        <f>IF(ISBLANK(E201),0,(((D201*G201)+(I201*L201))/(D201+I201)))</f>
        <v>27.521999999999998</v>
      </c>
      <c r="T201" s="94" t="s">
        <v>17</v>
      </c>
      <c r="U201" s="132">
        <f>IF(ISBLANK(P201)," ",VLOOKUP($T201,'Marine Coating Limits'!$B$3:$C$36,2,FALSE))</f>
        <v>340</v>
      </c>
    </row>
    <row r="202" spans="1:22" ht="30">
      <c r="A202" s="92" t="s">
        <v>5</v>
      </c>
      <c r="B202" s="122" t="s">
        <v>184</v>
      </c>
      <c r="C202" s="98" t="s">
        <v>195</v>
      </c>
      <c r="D202" s="92">
        <v>4</v>
      </c>
      <c r="E202" s="117">
        <v>1.34</v>
      </c>
      <c r="F202" s="99" t="s">
        <v>139</v>
      </c>
      <c r="G202" s="165">
        <f>IF(F202="Specific Gravity",E202*8.34,IF(F202="Lbs/Gallon",E202,0))</f>
        <v>11.175600000000001</v>
      </c>
      <c r="H202" s="98" t="s">
        <v>207</v>
      </c>
      <c r="I202" s="92">
        <v>1</v>
      </c>
      <c r="J202" s="117">
        <v>0.96</v>
      </c>
      <c r="K202" s="99" t="s">
        <v>139</v>
      </c>
      <c r="L202" s="133">
        <f>IF(K202="Specific Gravity",J202*8.34,IF(K202="Lbs/Gallon",J202,0))</f>
        <v>8.0063999999999993</v>
      </c>
      <c r="M202" s="125" t="s">
        <v>219</v>
      </c>
      <c r="N202" s="119" t="str">
        <f>IF(ISBLANK(B202)," ",CONCATENATE(A202,"  ",B202," (",C202," ",H202,") ",M202))</f>
        <v>Sherwin Williams (Proline Paints)  DURAPLATE UHS Epoxy (B62AW210 B62V210) Haze Gray</v>
      </c>
      <c r="O202" s="169">
        <v>105</v>
      </c>
      <c r="P202" s="169">
        <v>100</v>
      </c>
      <c r="Q202" s="141" t="s">
        <v>30</v>
      </c>
      <c r="R202" s="93">
        <f>IF($Q202="lb/gal",($P202*120),$P202)</f>
        <v>100</v>
      </c>
      <c r="S202" s="109">
        <f>IF(ISBLANK(E202),0,(((D202*G202)+(I202*L202))/(D202+I202)))</f>
        <v>10.54176</v>
      </c>
      <c r="T202" s="94" t="s">
        <v>125</v>
      </c>
      <c r="U202" s="132">
        <f>IF(ISBLANK(P202)," ",VLOOKUP($T202,'Marine Coating Limits'!$B$3:$C$36,2,FALSE))</f>
        <v>280</v>
      </c>
    </row>
    <row r="203" spans="1:22" ht="30">
      <c r="A203" s="92" t="s">
        <v>5</v>
      </c>
      <c r="B203" s="122" t="s">
        <v>184</v>
      </c>
      <c r="C203" s="98" t="s">
        <v>547</v>
      </c>
      <c r="D203" s="92">
        <v>4</v>
      </c>
      <c r="E203" s="117">
        <v>1.45</v>
      </c>
      <c r="F203" s="99" t="s">
        <v>139</v>
      </c>
      <c r="G203" s="165">
        <f>IF(F203="Specific Gravity",E203*8.34,IF(F203="Lbs/Gallon",E203,0))</f>
        <v>12.093</v>
      </c>
      <c r="H203" s="98" t="s">
        <v>207</v>
      </c>
      <c r="I203" s="92">
        <v>1</v>
      </c>
      <c r="J203" s="117">
        <v>0.96</v>
      </c>
      <c r="K203" s="99" t="s">
        <v>139</v>
      </c>
      <c r="L203" s="133">
        <f>IF(K203="Specific Gravity",J203*8.34,IF(K203="Lbs/Gallon",J203,0))</f>
        <v>8.0063999999999993</v>
      </c>
      <c r="M203" s="125" t="s">
        <v>586</v>
      </c>
      <c r="N203" s="119" t="str">
        <f>IF(ISBLANK(B203)," ",CONCATENATE(A203,"  ",B203," (",C203," ",H203,") ",M203))</f>
        <v>Sherwin Williams (Proline Paints)  DURAPLATE UHS Epoxy (B62L210 B62V210) OAP Blue w/clear hardener</v>
      </c>
      <c r="O203" s="166">
        <v>5039</v>
      </c>
      <c r="P203" s="166">
        <v>100</v>
      </c>
      <c r="Q203" s="141" t="s">
        <v>30</v>
      </c>
      <c r="R203" s="93">
        <f>IF($Q203="lb/gal",($P203*120),$P203)</f>
        <v>100</v>
      </c>
      <c r="S203" s="109">
        <f>IF(ISBLANK(E203),0,(((D203*G203)+(I203*L203))/(D203+I203)))</f>
        <v>11.275679999999999</v>
      </c>
      <c r="T203" s="94" t="s">
        <v>125</v>
      </c>
      <c r="U203" s="132">
        <f>IF(ISBLANK(P203)," ",VLOOKUP($T203,'Marine Coating Limits'!$B$3:$C$36,2,FALSE))</f>
        <v>280</v>
      </c>
    </row>
    <row r="204" spans="1:22" ht="30">
      <c r="A204" s="92" t="s">
        <v>5</v>
      </c>
      <c r="B204" s="122" t="s">
        <v>184</v>
      </c>
      <c r="C204" s="98" t="s">
        <v>194</v>
      </c>
      <c r="D204" s="92">
        <v>4</v>
      </c>
      <c r="E204" s="117">
        <v>1.35</v>
      </c>
      <c r="F204" s="99" t="s">
        <v>139</v>
      </c>
      <c r="G204" s="165">
        <f>IF(F204="Specific Gravity",E204*8.34,IF(F204="Lbs/Gallon",E204,0))</f>
        <v>11.259</v>
      </c>
      <c r="H204" s="98" t="s">
        <v>207</v>
      </c>
      <c r="I204" s="92">
        <v>1</v>
      </c>
      <c r="J204" s="117">
        <v>0.96</v>
      </c>
      <c r="K204" s="99" t="s">
        <v>139</v>
      </c>
      <c r="L204" s="133">
        <f>IF(K204="Specific Gravity",J204*8.34,IF(K204="Lbs/Gallon",J204,0))</f>
        <v>8.0063999999999993</v>
      </c>
      <c r="M204" s="125" t="s">
        <v>217</v>
      </c>
      <c r="N204" s="119" t="str">
        <f>IF(ISBLANK(B204)," ",CONCATENATE(A204,"  ",B204," (",C204," ",H204,") ",M204))</f>
        <v>Sherwin Williams (Proline Paints)  DURAPLATE UHS Epoxy (B62W210 B62V210) White w/Clear Hardener</v>
      </c>
      <c r="O204" s="168">
        <v>103</v>
      </c>
      <c r="P204" s="168">
        <v>100</v>
      </c>
      <c r="Q204" s="141" t="s">
        <v>30</v>
      </c>
      <c r="R204" s="93">
        <f>IF($Q204="lb/gal",($P204*120),$P204)</f>
        <v>100</v>
      </c>
      <c r="S204" s="109">
        <f>IF(ISBLANK(E204),0,(((D204*G204)+(I204*L204))/(D204+I204)))</f>
        <v>10.60848</v>
      </c>
      <c r="T204" s="94" t="s">
        <v>125</v>
      </c>
      <c r="U204" s="132">
        <f>IF(ISBLANK(P204)," ",VLOOKUP($T204,'Marine Coating Limits'!$B$3:$C$36,2,FALSE))</f>
        <v>280</v>
      </c>
    </row>
    <row r="205" spans="1:22" ht="30">
      <c r="A205" s="92" t="s">
        <v>5</v>
      </c>
      <c r="B205" s="122" t="s">
        <v>184</v>
      </c>
      <c r="C205" s="98" t="s">
        <v>194</v>
      </c>
      <c r="D205" s="92">
        <v>4</v>
      </c>
      <c r="E205" s="117">
        <v>1.35</v>
      </c>
      <c r="F205" s="99" t="s">
        <v>139</v>
      </c>
      <c r="G205" s="165">
        <f>IF(F205="Specific Gravity",E205*8.34,IF(F205="Lbs/Gallon",E205,0))</f>
        <v>11.259</v>
      </c>
      <c r="H205" s="98" t="s">
        <v>208</v>
      </c>
      <c r="I205" s="92">
        <v>1</v>
      </c>
      <c r="J205" s="117">
        <v>0.96</v>
      </c>
      <c r="K205" s="99" t="s">
        <v>139</v>
      </c>
      <c r="L205" s="133">
        <f>IF(K205="Specific Gravity",J205*8.34,IF(K205="Lbs/Gallon",J205,0))</f>
        <v>8.0063999999999993</v>
      </c>
      <c r="M205" s="125" t="s">
        <v>218</v>
      </c>
      <c r="N205" s="119" t="str">
        <f>IF(ISBLANK(B205)," ",CONCATENATE(A205,"  ",B205," (",C205," ",H205,") ",M205))</f>
        <v>Sherwin Williams (Proline Paints)  DURAPLATE UHS Epoxy (B62W210 B62G210) White w/Green Hardener</v>
      </c>
      <c r="O205" s="168">
        <v>104</v>
      </c>
      <c r="P205" s="168">
        <v>100</v>
      </c>
      <c r="Q205" s="141" t="s">
        <v>30</v>
      </c>
      <c r="R205" s="93">
        <f>IF($Q205="lb/gal",($P205*120),$P205)</f>
        <v>100</v>
      </c>
      <c r="S205" s="109">
        <f>IF(ISBLANK(E205),0,(((D205*G205)+(I205*L205))/(D205+I205)))</f>
        <v>10.60848</v>
      </c>
      <c r="T205" s="94" t="s">
        <v>125</v>
      </c>
      <c r="U205" s="132">
        <f>IF(ISBLANK(P205)," ",VLOOKUP($T205,'Marine Coating Limits'!$B$3:$C$36,2,FALSE))</f>
        <v>280</v>
      </c>
    </row>
    <row r="206" spans="1:22" ht="30">
      <c r="A206" s="92" t="s">
        <v>5</v>
      </c>
      <c r="B206" s="122" t="s">
        <v>184</v>
      </c>
      <c r="C206" s="98" t="s">
        <v>194</v>
      </c>
      <c r="D206" s="92">
        <v>4</v>
      </c>
      <c r="E206" s="117">
        <v>1.35</v>
      </c>
      <c r="F206" s="99" t="s">
        <v>139</v>
      </c>
      <c r="G206" s="165">
        <f>IF(F206="Specific Gravity",E206*8.34,IF(F206="Lbs/Gallon",E206,0))</f>
        <v>11.259</v>
      </c>
      <c r="H206" s="98" t="s">
        <v>579</v>
      </c>
      <c r="I206" s="92">
        <v>1</v>
      </c>
      <c r="J206" s="117">
        <v>0.96</v>
      </c>
      <c r="K206" s="99" t="s">
        <v>139</v>
      </c>
      <c r="L206" s="133">
        <f>IF(K206="Specific Gravity",J206*8.34,IF(K206="Lbs/Gallon",J206,0))</f>
        <v>8.0063999999999993</v>
      </c>
      <c r="M206" s="125" t="s">
        <v>587</v>
      </c>
      <c r="N206" s="119" t="str">
        <f>IF(ISBLANK(B206)," ",CONCATENATE(A206,"  ",B206," (",C206," ",H206,") ",M206))</f>
        <v>Sherwin Williams (Proline Paints)  DURAPLATE UHS Epoxy (B62W210 B62AV210) White w/Grey Hardener</v>
      </c>
      <c r="O206" s="166">
        <v>5038</v>
      </c>
      <c r="P206" s="166">
        <v>100</v>
      </c>
      <c r="Q206" s="141" t="s">
        <v>30</v>
      </c>
      <c r="R206" s="93">
        <f>IF($Q206="lb/gal",($P206*120),$P206)</f>
        <v>100</v>
      </c>
      <c r="S206" s="109">
        <f>IF(ISBLANK(E206),0,(((D206*G206)+(I206*L206))/(D206+I206)))</f>
        <v>10.60848</v>
      </c>
      <c r="T206" s="94" t="s">
        <v>125</v>
      </c>
      <c r="U206" s="132">
        <f>IF(ISBLANK(P206)," ",VLOOKUP($T206,'Marine Coating Limits'!$B$3:$C$36,2,FALSE))</f>
        <v>280</v>
      </c>
    </row>
    <row r="207" spans="1:22" ht="30">
      <c r="A207" s="92" t="s">
        <v>5</v>
      </c>
      <c r="B207" s="122" t="s">
        <v>185</v>
      </c>
      <c r="C207" s="98" t="s">
        <v>196</v>
      </c>
      <c r="D207" s="92">
        <v>4</v>
      </c>
      <c r="E207" s="117">
        <v>1.45</v>
      </c>
      <c r="F207" s="99" t="s">
        <v>139</v>
      </c>
      <c r="G207" s="165">
        <f>IF(F207="Specific Gravity",E207*8.34,IF(F207="Lbs/Gallon",E207,0))</f>
        <v>12.093</v>
      </c>
      <c r="H207" s="98" t="s">
        <v>207</v>
      </c>
      <c r="I207" s="92">
        <v>1</v>
      </c>
      <c r="J207" s="117">
        <v>0.96</v>
      </c>
      <c r="K207" s="99" t="s">
        <v>139</v>
      </c>
      <c r="L207" s="133">
        <f>IF(K207="Specific Gravity",J207*8.34,IF(K207="Lbs/Gallon",J207,0))</f>
        <v>8.0063999999999993</v>
      </c>
      <c r="M207" s="125" t="s">
        <v>220</v>
      </c>
      <c r="N207" s="119" t="str">
        <f>IF(ISBLANK(B207)," ",CONCATENATE(A207,"  ",B207," (",C207," ",H207,") ",M207))</f>
        <v>Sherwin Williams (Proline Paints)  DURAPLATE UHS Primer (B62H210 B62V210) Gold</v>
      </c>
      <c r="O207" s="168">
        <v>326</v>
      </c>
      <c r="P207" s="168">
        <v>100</v>
      </c>
      <c r="Q207" s="141" t="s">
        <v>30</v>
      </c>
      <c r="R207" s="93">
        <f>IF($Q207="lb/gal",($P207*120),$P207)</f>
        <v>100</v>
      </c>
      <c r="S207" s="109">
        <f>IF(ISBLANK(E207),0,(((D207*G207)+(I207*L207))/(D207+I207)))</f>
        <v>11.275679999999999</v>
      </c>
      <c r="T207" s="94" t="s">
        <v>125</v>
      </c>
      <c r="U207" s="132">
        <f>IF(ISBLANK(P207)," ",VLOOKUP($T207,'Marine Coating Limits'!$B$3:$C$36,2,FALSE))</f>
        <v>280</v>
      </c>
    </row>
    <row r="208" spans="1:22" ht="30">
      <c r="A208" s="92" t="s">
        <v>5</v>
      </c>
      <c r="B208" s="122" t="s">
        <v>186</v>
      </c>
      <c r="C208" s="98" t="s">
        <v>197</v>
      </c>
      <c r="D208" s="92">
        <v>1</v>
      </c>
      <c r="E208" s="117">
        <v>1.35</v>
      </c>
      <c r="F208" s="99" t="s">
        <v>139</v>
      </c>
      <c r="G208" s="165">
        <f>IF(F208="Specific Gravity",E208*8.34,IF(F208="Lbs/Gallon",E208,0))</f>
        <v>11.259</v>
      </c>
      <c r="H208" s="98"/>
      <c r="I208" s="92"/>
      <c r="J208" s="117"/>
      <c r="K208" s="99" t="s">
        <v>139</v>
      </c>
      <c r="L208" s="133">
        <f>IF(K208="Specific Gravity",J208*8.34,IF(K208="Lbs/Gallon",J208,0))</f>
        <v>0</v>
      </c>
      <c r="M208" s="125" t="s">
        <v>221</v>
      </c>
      <c r="N208" s="119" t="str">
        <f>IF(ISBLANK(B208)," ",CONCATENATE(A208,"  ",B208," (",C208," ",H208,") ",M208))</f>
        <v>Sherwin Williams (Proline Paints)  F-111 Enamel MIL−DTL−15090D (N45A100 ) Light Gray</v>
      </c>
      <c r="O208" s="141">
        <v>102</v>
      </c>
      <c r="P208" s="141">
        <v>340</v>
      </c>
      <c r="Q208" s="141" t="s">
        <v>30</v>
      </c>
      <c r="R208" s="93">
        <f>IF($Q208="lb/gal",($P208*120),$P208)</f>
        <v>340</v>
      </c>
      <c r="S208" s="109">
        <f>IF(ISBLANK(E208),0,(((D208*G208)+(I208*L208))/(D208+I208)))</f>
        <v>11.259</v>
      </c>
      <c r="T208" s="94" t="s">
        <v>17</v>
      </c>
      <c r="U208" s="132">
        <f>IF(ISBLANK(P208)," ",VLOOKUP($T208,'Marine Coating Limits'!$B$3:$C$36,2,FALSE))</f>
        <v>340</v>
      </c>
    </row>
    <row r="209" spans="1:22" ht="30">
      <c r="A209" s="92" t="s">
        <v>5</v>
      </c>
      <c r="B209" s="122" t="s">
        <v>406</v>
      </c>
      <c r="C209" s="98" t="s">
        <v>198</v>
      </c>
      <c r="D209" s="92">
        <v>1</v>
      </c>
      <c r="E209" s="117">
        <v>1.36</v>
      </c>
      <c r="F209" s="99" t="s">
        <v>139</v>
      </c>
      <c r="G209" s="165">
        <f>IF(F209="Specific Gravity",E209*8.34,IF(F209="Lbs/Gallon",E209,0))</f>
        <v>11.342400000000001</v>
      </c>
      <c r="H209" s="98" t="s">
        <v>209</v>
      </c>
      <c r="I209" s="92">
        <v>1</v>
      </c>
      <c r="J209" s="117">
        <v>1.37</v>
      </c>
      <c r="K209" s="99" t="s">
        <v>139</v>
      </c>
      <c r="L209" s="133">
        <f>IF(K209="Specific Gravity",J209*8.34,IF(K209="Lbs/Gallon",J209,0))</f>
        <v>11.425800000000001</v>
      </c>
      <c r="M209" s="125" t="s">
        <v>222</v>
      </c>
      <c r="N209" s="119" t="str">
        <f>IF(ISBLANK(B209)," ",CONCATENATE(A209,"  ",B209," (",C209," ",H209,") ",M209))</f>
        <v>Sherwin Williams (Proline Paints)  F-150  Type IV, MIL-DTL-24441/29A (N10G450 N10V450) Green</v>
      </c>
      <c r="O209" s="169">
        <v>107</v>
      </c>
      <c r="P209" s="169">
        <v>340</v>
      </c>
      <c r="Q209" s="141" t="s">
        <v>30</v>
      </c>
      <c r="R209" s="93">
        <f>IF($Q209="lb/gal",($P209*120),$P209)</f>
        <v>340</v>
      </c>
      <c r="S209" s="109">
        <f>IF(ISBLANK(E209),0,(((D209*G209)+(I209*L209))/(D209+I209)))</f>
        <v>11.3841</v>
      </c>
      <c r="T209" s="94" t="s">
        <v>17</v>
      </c>
      <c r="U209" s="132">
        <f>IF(ISBLANK(P209)," ",VLOOKUP($T209,'Marine Coating Limits'!$B$3:$C$36,2,FALSE))</f>
        <v>340</v>
      </c>
    </row>
    <row r="210" spans="1:22" ht="30">
      <c r="A210" s="92" t="s">
        <v>5</v>
      </c>
      <c r="B210" s="122" t="s">
        <v>407</v>
      </c>
      <c r="C210" s="98" t="s">
        <v>408</v>
      </c>
      <c r="D210" s="92">
        <v>1</v>
      </c>
      <c r="E210" s="117">
        <v>1.4</v>
      </c>
      <c r="F210" s="99" t="s">
        <v>139</v>
      </c>
      <c r="G210" s="165">
        <f>IF(F210="Specific Gravity",E210*8.34,IF(F210="Lbs/Gallon",E210,0))</f>
        <v>11.675999999999998</v>
      </c>
      <c r="H210" s="98" t="s">
        <v>469</v>
      </c>
      <c r="I210" s="92">
        <v>1</v>
      </c>
      <c r="J210" s="117">
        <v>1.25</v>
      </c>
      <c r="K210" s="99" t="s">
        <v>139</v>
      </c>
      <c r="L210" s="133">
        <f>IF(K210="Specific Gravity",J210*8.34,IF(K210="Lbs/Gallon",J210,0))</f>
        <v>10.425000000000001</v>
      </c>
      <c r="M210" s="125" t="s">
        <v>222</v>
      </c>
      <c r="N210" s="119" t="str">
        <f>IF(ISBLANK(B210)," ",CONCATENATE(A210,"  ",B210," (",C210," ",H210,") ",M210))</f>
        <v>Sherwin Williams (Proline Paints)  F-150 Type III, MIL-DTL-24441/20A (N10G350 N10V350) Green</v>
      </c>
      <c r="O210" s="169">
        <v>5032</v>
      </c>
      <c r="P210" s="169">
        <v>340</v>
      </c>
      <c r="Q210" s="141" t="s">
        <v>30</v>
      </c>
      <c r="R210" s="93">
        <f>IF($Q210="lb/gal",($P210*120),$P210)</f>
        <v>340</v>
      </c>
      <c r="S210" s="109">
        <f>IF(ISBLANK(E210),0,(((D210*G210)+(I210*L210))/(D210+I210)))</f>
        <v>11.0505</v>
      </c>
      <c r="T210" s="94" t="s">
        <v>17</v>
      </c>
      <c r="U210" s="132">
        <f>IF(ISBLANK(P210)," ",VLOOKUP($T210,'Marine Coating Limits'!$B$3:$C$36,2,FALSE))</f>
        <v>340</v>
      </c>
    </row>
    <row r="211" spans="1:22" ht="30">
      <c r="A211" s="92" t="s">
        <v>5</v>
      </c>
      <c r="B211" s="122" t="s">
        <v>409</v>
      </c>
      <c r="C211" s="98" t="s">
        <v>199</v>
      </c>
      <c r="D211" s="92">
        <v>1</v>
      </c>
      <c r="E211" s="117">
        <v>1.35</v>
      </c>
      <c r="F211" s="99" t="s">
        <v>139</v>
      </c>
      <c r="G211" s="165">
        <f>IF(F211="Specific Gravity",E211*8.34,IF(F211="Lbs/Gallon",E211,0))</f>
        <v>11.259</v>
      </c>
      <c r="H211" s="98" t="s">
        <v>210</v>
      </c>
      <c r="I211" s="92">
        <v>1</v>
      </c>
      <c r="J211" s="117">
        <v>1.36</v>
      </c>
      <c r="K211" s="99" t="s">
        <v>139</v>
      </c>
      <c r="L211" s="133">
        <f>IF(K211="Specific Gravity",J211*8.34,IF(K211="Lbs/Gallon",J211,0))</f>
        <v>11.342400000000001</v>
      </c>
      <c r="M211" s="125" t="s">
        <v>223</v>
      </c>
      <c r="N211" s="119" t="str">
        <f>IF(ISBLANK(B211)," ",CONCATENATE(A211,"  ",B211," (",C211," ",H211,") ",M211))</f>
        <v>Sherwin Williams (Proline Paints)  F-151  Type IV, MIL-DTL-24441/30A (N10A451 N10V451) Haze Grey</v>
      </c>
      <c r="O211" s="168">
        <v>108</v>
      </c>
      <c r="P211" s="168">
        <v>340</v>
      </c>
      <c r="Q211" s="141" t="s">
        <v>30</v>
      </c>
      <c r="R211" s="93">
        <f>IF($Q211="lb/gal",($P211*120),$P211)</f>
        <v>340</v>
      </c>
      <c r="S211" s="109">
        <f>IF(ISBLANK(E211),0,(((D211*G211)+(I211*L211))/(D211+I211)))</f>
        <v>11.300700000000001</v>
      </c>
      <c r="T211" s="94" t="s">
        <v>17</v>
      </c>
      <c r="U211" s="132">
        <f>IF(ISBLANK(P211)," ",VLOOKUP($T211,'Marine Coating Limits'!$B$3:$C$36,2,FALSE))</f>
        <v>340</v>
      </c>
    </row>
    <row r="212" spans="1:22" ht="30">
      <c r="A212" s="92" t="s">
        <v>5</v>
      </c>
      <c r="B212" s="122" t="s">
        <v>410</v>
      </c>
      <c r="C212" s="98" t="s">
        <v>411</v>
      </c>
      <c r="D212" s="92">
        <v>1</v>
      </c>
      <c r="E212" s="117">
        <v>1.36</v>
      </c>
      <c r="F212" s="99" t="s">
        <v>139</v>
      </c>
      <c r="G212" s="165">
        <f>IF(F212="Specific Gravity",E212*8.34,IF(F212="Lbs/Gallon",E212,0))</f>
        <v>11.342400000000001</v>
      </c>
      <c r="H212" s="98" t="s">
        <v>470</v>
      </c>
      <c r="I212" s="92">
        <v>1</v>
      </c>
      <c r="J212" s="117">
        <v>1.26</v>
      </c>
      <c r="K212" s="99" t="s">
        <v>139</v>
      </c>
      <c r="L212" s="133">
        <f>IF(K212="Specific Gravity",J212*8.34,IF(K212="Lbs/Gallon",J212,0))</f>
        <v>10.5084</v>
      </c>
      <c r="M212" s="125" t="s">
        <v>219</v>
      </c>
      <c r="N212" s="119" t="str">
        <f>IF(ISBLANK(B212)," ",CONCATENATE(A212,"  ",B212," (",C212," ",H212,") ",M212))</f>
        <v>Sherwin Williams (Proline Paints)  F-151 Type III, MIL-DTL-24441/21A (N10A351 N10V351) Haze Gray</v>
      </c>
      <c r="O212" s="141">
        <v>5033</v>
      </c>
      <c r="P212" s="141">
        <v>340</v>
      </c>
      <c r="Q212" s="141" t="s">
        <v>30</v>
      </c>
      <c r="R212" s="93">
        <f>IF($Q212="lb/gal",($P212*120),$P212)</f>
        <v>340</v>
      </c>
      <c r="S212" s="109">
        <f>IF(ISBLANK(E212),0,(((D212*G212)+(I212*L212))/(D212+I212)))</f>
        <v>10.9254</v>
      </c>
      <c r="T212" s="94" t="s">
        <v>17</v>
      </c>
      <c r="U212" s="132">
        <f>IF(ISBLANK(P212)," ",VLOOKUP($T212,'Marine Coating Limits'!$B$3:$C$36,2,FALSE))</f>
        <v>340</v>
      </c>
    </row>
    <row r="213" spans="1:22" ht="30">
      <c r="A213" s="92" t="s">
        <v>5</v>
      </c>
      <c r="B213" s="122" t="s">
        <v>412</v>
      </c>
      <c r="C213" s="98" t="s">
        <v>413</v>
      </c>
      <c r="D213" s="92">
        <v>1</v>
      </c>
      <c r="E213" s="117">
        <v>1.48</v>
      </c>
      <c r="F213" s="99" t="s">
        <v>139</v>
      </c>
      <c r="G213" s="165">
        <f>IF(F213="Specific Gravity",E213*8.34,IF(F213="Lbs/Gallon",E213,0))</f>
        <v>12.3432</v>
      </c>
      <c r="H213" s="98" t="s">
        <v>470</v>
      </c>
      <c r="I213" s="92">
        <v>1</v>
      </c>
      <c r="J213" s="117">
        <v>1.26</v>
      </c>
      <c r="K213" s="99" t="s">
        <v>139</v>
      </c>
      <c r="L213" s="133">
        <f>IF(K213="Specific Gravity",J213*8.34,IF(K213="Lbs/Gallon",J213,0))</f>
        <v>10.5084</v>
      </c>
      <c r="M213" s="125" t="s">
        <v>224</v>
      </c>
      <c r="N213" s="119" t="str">
        <f>IF(ISBLANK(B213)," ",CONCATENATE(A213,"  ",B213," (",C213," ",H213,") ",M213))</f>
        <v>Sherwin Williams (Proline Paints)  F-152 Type III, MIL-DTL-24441/22A (N10W352 N10V351) White</v>
      </c>
      <c r="O213" s="168">
        <v>5034</v>
      </c>
      <c r="P213" s="168">
        <v>340</v>
      </c>
      <c r="Q213" s="168" t="s">
        <v>30</v>
      </c>
      <c r="R213" s="93">
        <f>IF($Q213="lb/gal",($P213*120),$P213)</f>
        <v>340</v>
      </c>
      <c r="S213" s="109">
        <f>IF(ISBLANK(E213),0,(((D213*G213)+(I213*L213))/(D213+I213)))</f>
        <v>11.425799999999999</v>
      </c>
      <c r="T213" s="94" t="s">
        <v>17</v>
      </c>
      <c r="U213" s="132">
        <f>IF(ISBLANK(P213)," ",VLOOKUP($T213,'Marine Coating Limits'!$B$3:$C$36,2,FALSE))</f>
        <v>340</v>
      </c>
    </row>
    <row r="214" spans="1:22" ht="30">
      <c r="A214" s="92" t="s">
        <v>5</v>
      </c>
      <c r="B214" s="122" t="s">
        <v>548</v>
      </c>
      <c r="C214" s="98" t="s">
        <v>414</v>
      </c>
      <c r="D214" s="92">
        <v>1</v>
      </c>
      <c r="E214" s="117">
        <v>1.41</v>
      </c>
      <c r="F214" s="99" t="s">
        <v>139</v>
      </c>
      <c r="G214" s="165">
        <f>IF(F214="Specific Gravity",E214*8.34,IF(F214="Lbs/Gallon",E214,0))</f>
        <v>11.759399999999999</v>
      </c>
      <c r="H214" s="98" t="s">
        <v>210</v>
      </c>
      <c r="I214" s="92">
        <v>1</v>
      </c>
      <c r="J214" s="117">
        <v>1.36</v>
      </c>
      <c r="K214" s="99" t="s">
        <v>139</v>
      </c>
      <c r="L214" s="133">
        <f>IF(K214="Specific Gravity",J214*8.34,IF(K214="Lbs/Gallon",J214,0))</f>
        <v>11.342400000000001</v>
      </c>
      <c r="M214" s="125" t="s">
        <v>224</v>
      </c>
      <c r="N214" s="119" t="str">
        <f>IF(ISBLANK(B214)," ",CONCATENATE(A214,"  ",B214," (",C214," ",H214,") ",M214))</f>
        <v>Sherwin Williams (Proline Paints)  F-152 Type IV, MIL-DTL-24441/31A (N10W452 N10V451) White</v>
      </c>
      <c r="O214" s="141">
        <v>350</v>
      </c>
      <c r="P214" s="141">
        <v>340</v>
      </c>
      <c r="Q214" s="141" t="s">
        <v>30</v>
      </c>
      <c r="R214" s="93">
        <f>IF($Q214="lb/gal",($P214*120),$P214)</f>
        <v>340</v>
      </c>
      <c r="S214" s="109">
        <f>IF(ISBLANK(E214),0,(((D214*G214)+(I214*L214))/(D214+I214)))</f>
        <v>11.5509</v>
      </c>
      <c r="T214" s="94" t="s">
        <v>17</v>
      </c>
      <c r="U214" s="132">
        <f>IF(ISBLANK(P214)," ",VLOOKUP($T214,'Marine Coating Limits'!$B$3:$C$36,2,FALSE))</f>
        <v>340</v>
      </c>
    </row>
    <row r="215" spans="1:22" ht="30">
      <c r="A215" s="92" t="s">
        <v>5</v>
      </c>
      <c r="B215" s="122" t="s">
        <v>415</v>
      </c>
      <c r="C215" s="98" t="s">
        <v>416</v>
      </c>
      <c r="D215" s="92">
        <v>1</v>
      </c>
      <c r="E215" s="117">
        <v>1.34</v>
      </c>
      <c r="F215" s="99" t="s">
        <v>139</v>
      </c>
      <c r="G215" s="165">
        <f>IF(F215="Specific Gravity",E215*8.34,IF(F215="Lbs/Gallon",E215,0))</f>
        <v>11.175600000000001</v>
      </c>
      <c r="H215" s="98" t="s">
        <v>470</v>
      </c>
      <c r="I215" s="92">
        <v>1</v>
      </c>
      <c r="J215" s="117">
        <v>1.26</v>
      </c>
      <c r="K215" s="99" t="s">
        <v>139</v>
      </c>
      <c r="L215" s="133">
        <f>IF(K215="Specific Gravity",J215*8.34,IF(K215="Lbs/Gallon",J215,0))</f>
        <v>10.5084</v>
      </c>
      <c r="M215" s="125" t="s">
        <v>480</v>
      </c>
      <c r="N215" s="119" t="str">
        <f>IF(ISBLANK(B215)," ",CONCATENATE(A215,"  ",B215," (",C215," ",H215,") ",M215))</f>
        <v>Sherwin Williams (Proline Paints)  F-153 Type III, MIL-DTL-24441D/23A (N10A353 N10V351) Dark Grey</v>
      </c>
      <c r="O215" s="169">
        <v>5031</v>
      </c>
      <c r="P215" s="169">
        <v>340</v>
      </c>
      <c r="Q215" s="169" t="s">
        <v>30</v>
      </c>
      <c r="R215" s="93">
        <f>IF($Q215="lb/gal",($P215*120),$P215)</f>
        <v>340</v>
      </c>
      <c r="S215" s="109">
        <f>IF(ISBLANK(E215),0,(((D215*G215)+(I215*L215))/(D215+I215)))</f>
        <v>10.842000000000001</v>
      </c>
      <c r="T215" s="94" t="s">
        <v>17</v>
      </c>
      <c r="U215" s="132">
        <f>IF(ISBLANK(P215)," ",VLOOKUP($T215,'Marine Coating Limits'!$B$3:$C$36,2,FALSE))</f>
        <v>340</v>
      </c>
    </row>
    <row r="216" spans="1:22" ht="30">
      <c r="A216" s="92" t="s">
        <v>5</v>
      </c>
      <c r="B216" s="122" t="s">
        <v>417</v>
      </c>
      <c r="C216" s="98" t="s">
        <v>418</v>
      </c>
      <c r="D216" s="92">
        <v>1</v>
      </c>
      <c r="E216" s="117">
        <v>1.38</v>
      </c>
      <c r="F216" s="99" t="s">
        <v>139</v>
      </c>
      <c r="G216" s="165">
        <f>IF(F216="Specific Gravity",E216*8.34,IF(F216="Lbs/Gallon",E216,0))</f>
        <v>11.509199999999998</v>
      </c>
      <c r="H216" s="98" t="s">
        <v>470</v>
      </c>
      <c r="I216" s="92">
        <v>1</v>
      </c>
      <c r="J216" s="117">
        <v>1.26</v>
      </c>
      <c r="K216" s="99" t="s">
        <v>139</v>
      </c>
      <c r="L216" s="133">
        <f>IF(K216="Specific Gravity",J216*8.34,IF(K216="Lbs/Gallon",J216,0))</f>
        <v>10.5084</v>
      </c>
      <c r="M216" s="125" t="s">
        <v>480</v>
      </c>
      <c r="N216" s="119" t="str">
        <f>IF(ISBLANK(B216)," ",CONCATENATE(A216,"  ",B216," (",C216," ",H216,") ",M216))</f>
        <v>Sherwin Williams (Proline Paints)  F-154 Type III, MIL-DTL-24441/24A (N10A354 N10V351) Dark Grey</v>
      </c>
      <c r="O216" s="169">
        <v>5035</v>
      </c>
      <c r="P216" s="169">
        <v>340</v>
      </c>
      <c r="Q216" s="169" t="s">
        <v>30</v>
      </c>
      <c r="R216" s="93">
        <f>IF($Q216="lb/gal",($P216*120),$P216)</f>
        <v>340</v>
      </c>
      <c r="S216" s="109">
        <f>IF(ISBLANK(E216),0,(((D216*G216)+(I216*L216))/(D216+I216)))</f>
        <v>11.008799999999999</v>
      </c>
      <c r="T216" s="94" t="s">
        <v>17</v>
      </c>
      <c r="U216" s="132">
        <f>IF(ISBLANK(P216)," ",VLOOKUP($T216,'Marine Coating Limits'!$B$3:$C$36,2,FALSE))</f>
        <v>340</v>
      </c>
    </row>
    <row r="217" spans="1:22" ht="30">
      <c r="A217" s="169" t="s">
        <v>5</v>
      </c>
      <c r="B217" s="86" t="s">
        <v>699</v>
      </c>
      <c r="C217" s="88" t="s">
        <v>700</v>
      </c>
      <c r="D217" s="169">
        <v>1</v>
      </c>
      <c r="E217" s="169">
        <v>1.33</v>
      </c>
      <c r="F217" s="89" t="s">
        <v>139</v>
      </c>
      <c r="G217" s="144">
        <f>IF(F217="Specific Gravity",E217*8.34,IF(F217="Lbs/Gallon",E217,0))</f>
        <v>11.0922</v>
      </c>
      <c r="H217" s="88" t="s">
        <v>210</v>
      </c>
      <c r="I217" s="169">
        <v>1</v>
      </c>
      <c r="J217" s="169">
        <v>1.36</v>
      </c>
      <c r="K217" s="89" t="s">
        <v>139</v>
      </c>
      <c r="L217" s="112">
        <f>IF(K217="Specific Gravity",J217*8.34,IF(K217="Lbs/Gallon",J217,0))</f>
        <v>11.342400000000001</v>
      </c>
      <c r="M217" s="169" t="s">
        <v>480</v>
      </c>
      <c r="N217" s="119" t="str">
        <f>IF(ISBLANK(B217)," ",CONCATENATE(A217,"  ",B217," (",C217," ",H217,") ",M217))</f>
        <v>Sherwin Williams (Proline Paints)  F-155 Type IV, MIL-DTL-24441D/34B (N10A455 N10V451) Dark Grey</v>
      </c>
      <c r="O217" s="169">
        <v>5089</v>
      </c>
      <c r="P217" s="169">
        <v>340</v>
      </c>
      <c r="Q217" s="169" t="s">
        <v>30</v>
      </c>
      <c r="R217" s="93">
        <f>IF($Q217="lb/gal",($P217*120),$P217)</f>
        <v>340</v>
      </c>
      <c r="S217" s="109">
        <f>IF(ISBLANK(E217),0,(((D217*G217)+(I217*L217))/(D217+I217)))</f>
        <v>11.217300000000002</v>
      </c>
      <c r="T217" s="94" t="s">
        <v>17</v>
      </c>
      <c r="U217" s="132">
        <f>IF(ISBLANK(P217)," ",VLOOKUP($T217,'Marine Coating Limits'!$B$3:$C$36,2,FALSE))</f>
        <v>340</v>
      </c>
    </row>
    <row r="218" spans="1:22" ht="30">
      <c r="A218" s="92" t="s">
        <v>5</v>
      </c>
      <c r="B218" s="122" t="s">
        <v>549</v>
      </c>
      <c r="C218" s="98" t="s">
        <v>421</v>
      </c>
      <c r="D218" s="92">
        <v>1</v>
      </c>
      <c r="E218" s="117">
        <v>1.47</v>
      </c>
      <c r="F218" s="99" t="s">
        <v>139</v>
      </c>
      <c r="G218" s="165">
        <f>IF(F218="Specific Gravity",E218*8.34,IF(F218="Lbs/Gallon",E218,0))</f>
        <v>12.2598</v>
      </c>
      <c r="H218" s="98" t="s">
        <v>471</v>
      </c>
      <c r="I218" s="92">
        <v>1</v>
      </c>
      <c r="J218" s="117">
        <v>1.31</v>
      </c>
      <c r="K218" s="99" t="s">
        <v>139</v>
      </c>
      <c r="L218" s="133">
        <f>IF(K218="Specific Gravity",J218*8.34,IF(K218="Lbs/Gallon",J218,0))</f>
        <v>10.9254</v>
      </c>
      <c r="M218" s="125" t="s">
        <v>477</v>
      </c>
      <c r="N218" s="119" t="str">
        <f>IF(ISBLANK(B218)," ",CONCATENATE(A218,"  ",B218," (",C218," ",H218,") ",M218))</f>
        <v>Sherwin Williams (Proline Paints)  F-156 Type IV, MIL-DTL-24441/35A (N10R456 N10V456) Red</v>
      </c>
      <c r="O218" s="169">
        <v>318</v>
      </c>
      <c r="P218" s="169">
        <v>340</v>
      </c>
      <c r="Q218" s="169" t="s">
        <v>30</v>
      </c>
      <c r="R218" s="93">
        <f>IF($Q218="lb/gal",($P218*120),$P218)</f>
        <v>340</v>
      </c>
      <c r="S218" s="109">
        <f>IF(ISBLANK(E218),0,(((D218*G218)+(I218*L218))/(D218+I218)))</f>
        <v>11.592600000000001</v>
      </c>
      <c r="T218" s="94" t="s">
        <v>17</v>
      </c>
      <c r="U218" s="132">
        <f>IF(ISBLANK(P218)," ",VLOOKUP($T218,'Marine Coating Limits'!$B$3:$C$36,2,FALSE))</f>
        <v>340</v>
      </c>
    </row>
    <row r="219" spans="1:22" ht="30">
      <c r="A219" s="31" t="s">
        <v>5</v>
      </c>
      <c r="B219" s="134" t="s">
        <v>680</v>
      </c>
      <c r="C219" s="135" t="s">
        <v>681</v>
      </c>
      <c r="D219" s="31">
        <v>1</v>
      </c>
      <c r="E219" s="31">
        <v>1.73</v>
      </c>
      <c r="F219" s="136" t="s">
        <v>139</v>
      </c>
      <c r="G219" s="165">
        <f>IF(F219="Specific Gravity",E219*8.34,IF(F219="Lbs/Gallon",E219,0))</f>
        <v>14.4282</v>
      </c>
      <c r="H219" s="135" t="s">
        <v>682</v>
      </c>
      <c r="I219" s="31">
        <v>1</v>
      </c>
      <c r="J219" s="31">
        <v>1.1599999999999999</v>
      </c>
      <c r="K219" s="136" t="s">
        <v>139</v>
      </c>
      <c r="L219" s="133">
        <f>IF(K219="Specific Gravity",J219*8.34,IF(K219="Lbs/Gallon",J219,0))</f>
        <v>9.6743999999999986</v>
      </c>
      <c r="M219" s="31" t="s">
        <v>623</v>
      </c>
      <c r="N219" s="119" t="str">
        <f>IF(ISBLANK(B219)," ",CONCATENATE(A219,"  ",B219," (",C219," ",H219,") ",M219))</f>
        <v>Sherwin Williams (Proline Paints)  Fast Clad Epoxy Primer (B62L245 B62V245) Blue</v>
      </c>
      <c r="O219" s="31">
        <v>370</v>
      </c>
      <c r="P219" s="31">
        <v>85</v>
      </c>
      <c r="Q219" s="31" t="s">
        <v>30</v>
      </c>
      <c r="R219" s="93">
        <f>IF($Q219="lb/gal",($P219*120),$P219)</f>
        <v>85</v>
      </c>
      <c r="S219" s="109">
        <f>IF(ISBLANK(E219),0,(((D219*G219)+(I219*L219))/(D219+I219)))</f>
        <v>12.051299999999999</v>
      </c>
      <c r="T219" s="31" t="s">
        <v>125</v>
      </c>
      <c r="U219" s="132">
        <f>IF(ISBLANK(P219)," ",VLOOKUP($T219,'Marine Coating Limits'!$B$3:$C$36,2,FALSE))</f>
        <v>280</v>
      </c>
    </row>
    <row r="220" spans="1:22" ht="30">
      <c r="A220" s="92" t="s">
        <v>5</v>
      </c>
      <c r="B220" s="122" t="s">
        <v>613</v>
      </c>
      <c r="C220" s="98" t="s">
        <v>614</v>
      </c>
      <c r="D220" s="92">
        <v>1</v>
      </c>
      <c r="E220" s="117">
        <v>1.1399999999999999</v>
      </c>
      <c r="F220" s="99" t="s">
        <v>139</v>
      </c>
      <c r="G220" s="165">
        <f>IF(F220="Specific Gravity",E220*8.34,IF(F220="Lbs/Gallon",E220,0))</f>
        <v>9.5075999999999983</v>
      </c>
      <c r="H220" s="98" t="s">
        <v>211</v>
      </c>
      <c r="I220" s="92">
        <v>1</v>
      </c>
      <c r="J220" s="117">
        <v>1.1299999999999999</v>
      </c>
      <c r="K220" s="99" t="s">
        <v>139</v>
      </c>
      <c r="L220" s="133">
        <f>IF(K220="Specific Gravity",J220*8.34,IF(K220="Lbs/Gallon",J220,0))</f>
        <v>9.424199999999999</v>
      </c>
      <c r="M220" s="125" t="s">
        <v>223</v>
      </c>
      <c r="N220" s="119" t="str">
        <f>IF(ISBLANK(B220)," ",CONCATENATE(A220,"  ",B220," (",C220," ",H220,") ",M220))</f>
        <v>Sherwin Williams (Proline Paints)  Fast-Clad Brush Grade Epoxy (B62AV240 B62V240) Haze Grey</v>
      </c>
      <c r="O220" s="169">
        <v>5057</v>
      </c>
      <c r="P220" s="169">
        <v>150</v>
      </c>
      <c r="Q220" s="141" t="s">
        <v>30</v>
      </c>
      <c r="R220" s="93">
        <f>IF($Q220="lb/gal",($P220*120),$P220)</f>
        <v>150</v>
      </c>
      <c r="S220" s="109">
        <f>IF(ISBLANK(E220),0,(((D220*G220)+(I220*L220))/(D220+I220)))</f>
        <v>9.4658999999999978</v>
      </c>
      <c r="T220" s="94" t="s">
        <v>125</v>
      </c>
      <c r="U220" s="132">
        <f>IF(ISBLANK(P220)," ",VLOOKUP($T220,'Marine Coating Limits'!$B$3:$C$36,2,FALSE))</f>
        <v>280</v>
      </c>
    </row>
    <row r="221" spans="1:22" ht="30">
      <c r="A221" s="92" t="s">
        <v>5</v>
      </c>
      <c r="B221" s="122" t="s">
        <v>613</v>
      </c>
      <c r="C221" s="98" t="s">
        <v>200</v>
      </c>
      <c r="D221" s="92">
        <v>1</v>
      </c>
      <c r="E221" s="117">
        <v>1.53</v>
      </c>
      <c r="F221" s="99" t="s">
        <v>139</v>
      </c>
      <c r="G221" s="165">
        <f>IF(F221="Specific Gravity",E221*8.34,IF(F221="Lbs/Gallon",E221,0))</f>
        <v>12.760199999999999</v>
      </c>
      <c r="H221" s="98" t="s">
        <v>211</v>
      </c>
      <c r="I221" s="92">
        <v>1</v>
      </c>
      <c r="J221" s="117">
        <v>1.1299999999999999</v>
      </c>
      <c r="K221" s="99" t="s">
        <v>139</v>
      </c>
      <c r="L221" s="133">
        <f>IF(K221="Specific Gravity",J221*8.34,IF(K221="Lbs/Gallon",J221,0))</f>
        <v>9.424199999999999</v>
      </c>
      <c r="M221" s="125" t="s">
        <v>615</v>
      </c>
      <c r="N221" s="119" t="str">
        <f>IF(ISBLANK(B221)," ",CONCATENATE(A221,"  ",B221," (",C221," ",H221,") ",M221))</f>
        <v>Sherwin Williams (Proline Paints)  Fast-Clad Brush Grade Epoxy (B62W240 B62V240) White (or Tinted)</v>
      </c>
      <c r="O221" s="169">
        <v>319</v>
      </c>
      <c r="P221" s="169">
        <v>150</v>
      </c>
      <c r="Q221" s="139" t="s">
        <v>30</v>
      </c>
      <c r="R221" s="93">
        <f>IF($Q221="lb/gal",($P221*120),$P221)</f>
        <v>150</v>
      </c>
      <c r="S221" s="109">
        <f>IF(ISBLANK(E221),0,(((D221*G221)+(I221*L221))/(D221+I221)))</f>
        <v>11.092199999999998</v>
      </c>
      <c r="T221" s="94" t="s">
        <v>17</v>
      </c>
      <c r="U221" s="132">
        <f>IF(ISBLANK(P221)," ",VLOOKUP($T221,'Marine Coating Limits'!$B$3:$C$36,2,FALSE))</f>
        <v>340</v>
      </c>
    </row>
    <row r="222" spans="1:22" ht="30">
      <c r="A222" s="92" t="s">
        <v>5</v>
      </c>
      <c r="B222" s="122" t="s">
        <v>550</v>
      </c>
      <c r="C222" s="98" t="s">
        <v>552</v>
      </c>
      <c r="D222" s="92">
        <v>1</v>
      </c>
      <c r="E222" s="117">
        <v>1.63</v>
      </c>
      <c r="F222" s="99" t="s">
        <v>139</v>
      </c>
      <c r="G222" s="165">
        <f>IF(F222="Specific Gravity",E222*8.34,IF(F222="Lbs/Gallon",E222,0))</f>
        <v>13.594199999999999</v>
      </c>
      <c r="H222" s="98" t="s">
        <v>580</v>
      </c>
      <c r="I222" s="92">
        <v>1</v>
      </c>
      <c r="J222" s="117">
        <v>1.1599999999999999</v>
      </c>
      <c r="K222" s="99" t="s">
        <v>139</v>
      </c>
      <c r="L222" s="133">
        <f>IF(K222="Specific Gravity",J222*8.34,IF(K222="Lbs/Gallon",J222,0))</f>
        <v>9.6743999999999986</v>
      </c>
      <c r="M222" s="125" t="s">
        <v>588</v>
      </c>
      <c r="N222" s="119" t="str">
        <f>IF(ISBLANK(B222)," ",CONCATENATE(A222,"  ",B222," (",C222," ",H222,") ",M222))</f>
        <v>Sherwin Williams (Proline Paints)  Fast-Clad ER (B62L230 B62V230) OAP Blue</v>
      </c>
      <c r="O222" s="169">
        <v>5008</v>
      </c>
      <c r="P222" s="169">
        <v>85</v>
      </c>
      <c r="Q222" s="139" t="s">
        <v>30</v>
      </c>
      <c r="R222" s="93">
        <f>IF($Q222="lb/gal",($P222*120),$P222)</f>
        <v>85</v>
      </c>
      <c r="S222" s="109">
        <f>IF(ISBLANK(E222),0,(((D222*G222)+(I222*L222))/(D222+I222)))</f>
        <v>11.6343</v>
      </c>
      <c r="T222" s="94" t="s">
        <v>125</v>
      </c>
      <c r="U222" s="132">
        <f>IF(ISBLANK(P222)," ",VLOOKUP($T222,'Marine Coating Limits'!$B$3:$C$36,2,FALSE))</f>
        <v>280</v>
      </c>
    </row>
    <row r="223" spans="1:22" ht="30">
      <c r="A223" s="92" t="s">
        <v>5</v>
      </c>
      <c r="B223" s="122" t="s">
        <v>550</v>
      </c>
      <c r="C223" s="98" t="s">
        <v>553</v>
      </c>
      <c r="D223" s="92">
        <v>1</v>
      </c>
      <c r="E223" s="117">
        <v>1.64</v>
      </c>
      <c r="F223" s="99" t="s">
        <v>139</v>
      </c>
      <c r="G223" s="165">
        <f>IF(F223="Specific Gravity",E223*8.34,IF(F223="Lbs/Gallon",E223,0))</f>
        <v>13.677599999999998</v>
      </c>
      <c r="H223" s="98" t="s">
        <v>580</v>
      </c>
      <c r="I223" s="92">
        <v>1</v>
      </c>
      <c r="J223" s="117">
        <v>1.1599999999999999</v>
      </c>
      <c r="K223" s="99" t="s">
        <v>139</v>
      </c>
      <c r="L223" s="133">
        <f>IF(K223="Specific Gravity",J223*8.34,IF(K223="Lbs/Gallon",J223,0))</f>
        <v>9.6743999999999986</v>
      </c>
      <c r="M223" s="119" t="s">
        <v>224</v>
      </c>
      <c r="N223" s="119" t="str">
        <f>IF(ISBLANK(B223)," ",CONCATENATE(A223,"  ",B223," (",C223," ",H223,") ",M223))</f>
        <v>Sherwin Williams (Proline Paints)  Fast-Clad ER (B62W230 B62V230) White</v>
      </c>
      <c r="O223" s="93">
        <v>5006</v>
      </c>
      <c r="P223" s="93">
        <v>85</v>
      </c>
      <c r="Q223" s="166" t="s">
        <v>30</v>
      </c>
      <c r="R223" s="93">
        <f>IF($Q223="lb/gal",($P223*120),$P223)</f>
        <v>85</v>
      </c>
      <c r="S223" s="109">
        <f>IF(ISBLANK(E223),0,(((D223*G223)+(I223*L223))/(D223+I223)))</f>
        <v>11.675999999999998</v>
      </c>
      <c r="T223" s="94" t="s">
        <v>125</v>
      </c>
      <c r="U223" s="132">
        <f>IF(ISBLANK(P223)," ",VLOOKUP($T223,'Marine Coating Limits'!$B$3:$C$36,2,FALSE))</f>
        <v>280</v>
      </c>
      <c r="V223" s="140"/>
    </row>
    <row r="224" spans="1:22" ht="30">
      <c r="A224" s="92" t="s">
        <v>5</v>
      </c>
      <c r="B224" s="122" t="s">
        <v>550</v>
      </c>
      <c r="C224" s="98" t="s">
        <v>553</v>
      </c>
      <c r="D224" s="92">
        <v>1</v>
      </c>
      <c r="E224" s="117">
        <v>1.64</v>
      </c>
      <c r="F224" s="99" t="s">
        <v>139</v>
      </c>
      <c r="G224" s="165">
        <f>IF(F224="Specific Gravity",E224*8.34,IF(F224="Lbs/Gallon",E224,0))</f>
        <v>13.677599999999998</v>
      </c>
      <c r="H224" s="98" t="s">
        <v>551</v>
      </c>
      <c r="I224" s="92">
        <v>1</v>
      </c>
      <c r="J224" s="117">
        <v>1.1599999999999999</v>
      </c>
      <c r="K224" s="99" t="s">
        <v>139</v>
      </c>
      <c r="L224" s="133">
        <f>IF(K224="Specific Gravity",J224*8.34,IF(K224="Lbs/Gallon",J224,0))</f>
        <v>9.6743999999999986</v>
      </c>
      <c r="M224" s="119" t="s">
        <v>221</v>
      </c>
      <c r="N224" s="119" t="str">
        <f>IF(ISBLANK(B224)," ",CONCATENATE(A224,"  ",B224," (",C224," ",H224,") ",M224))</f>
        <v>Sherwin Williams (Proline Paints)  Fast-Clad ER (B62W230 B62AV230) Light Gray</v>
      </c>
      <c r="O224" s="93">
        <v>5007</v>
      </c>
      <c r="P224" s="93">
        <v>85</v>
      </c>
      <c r="Q224" s="169" t="s">
        <v>30</v>
      </c>
      <c r="R224" s="93">
        <f>IF($Q224="lb/gal",($P224*120),$P224)</f>
        <v>85</v>
      </c>
      <c r="S224" s="109">
        <f>IF(ISBLANK(E224),0,(((D224*G224)+(I224*L224))/(D224+I224)))</f>
        <v>11.675999999999998</v>
      </c>
      <c r="T224" s="94" t="s">
        <v>125</v>
      </c>
      <c r="U224" s="132">
        <f>IF(ISBLANK(P224)," ",VLOOKUP($T224,'Marine Coating Limits'!$B$3:$C$36,2,FALSE))</f>
        <v>280</v>
      </c>
    </row>
    <row r="225" spans="1:21" ht="30">
      <c r="A225" s="169" t="s">
        <v>5</v>
      </c>
      <c r="B225" s="121" t="s">
        <v>419</v>
      </c>
      <c r="C225" s="88" t="s">
        <v>420</v>
      </c>
      <c r="D225" s="169">
        <v>1</v>
      </c>
      <c r="E225" s="169">
        <v>1.35</v>
      </c>
      <c r="F225" s="89" t="s">
        <v>139</v>
      </c>
      <c r="G225" s="165">
        <f>IF(F225="Specific Gravity",E225*8.34,IF(F225="Lbs/Gallon",E225,0))</f>
        <v>11.259</v>
      </c>
      <c r="H225" s="88"/>
      <c r="I225" s="169"/>
      <c r="J225" s="169"/>
      <c r="K225" s="89" t="s">
        <v>139</v>
      </c>
      <c r="L225" s="133">
        <f>IF(K225="Specific Gravity",J225*8.34,IF(K225="Lbs/Gallon",J225,0))</f>
        <v>0</v>
      </c>
      <c r="M225" s="125" t="s">
        <v>227</v>
      </c>
      <c r="N225" s="119" t="str">
        <f>IF(ISBLANK(B225)," ",CONCATENATE(A225,"  ",B225," (",C225," ",H225,") ",M225))</f>
        <v>Sherwin Williams (Proline Paints)  Flat Alkyd (0104-00 ) Black</v>
      </c>
      <c r="O225" s="169">
        <v>106</v>
      </c>
      <c r="P225" s="169">
        <v>340</v>
      </c>
      <c r="Q225" s="169" t="s">
        <v>30</v>
      </c>
      <c r="R225" s="93">
        <f>IF($Q225="lb/gal",($P225*120),$P225)</f>
        <v>340</v>
      </c>
      <c r="S225" s="109">
        <f>IF(ISBLANK(E225),0,(((D225*G225)+(I225*L225))/(D225+I225)))</f>
        <v>11.259</v>
      </c>
      <c r="T225" s="94" t="s">
        <v>17</v>
      </c>
      <c r="U225" s="132">
        <f>IF(ISBLANK(P225)," ",VLOOKUP($T225,'Marine Coating Limits'!$B$3:$C$36,2,FALSE))</f>
        <v>340</v>
      </c>
    </row>
    <row r="226" spans="1:21" ht="30">
      <c r="A226" s="92" t="s">
        <v>5</v>
      </c>
      <c r="B226" s="122" t="s">
        <v>187</v>
      </c>
      <c r="C226" s="98" t="s">
        <v>201</v>
      </c>
      <c r="D226" s="92">
        <v>3</v>
      </c>
      <c r="E226" s="117">
        <v>1.07</v>
      </c>
      <c r="F226" s="99" t="s">
        <v>139</v>
      </c>
      <c r="G226" s="165">
        <f>IF(F226="Specific Gravity",E226*8.34,IF(F226="Lbs/Gallon",E226,0))</f>
        <v>8.9238</v>
      </c>
      <c r="H226" s="98" t="s">
        <v>212</v>
      </c>
      <c r="I226" s="92">
        <v>1</v>
      </c>
      <c r="J226" s="117">
        <v>0.87</v>
      </c>
      <c r="K226" s="99" t="s">
        <v>139</v>
      </c>
      <c r="L226" s="133">
        <f>IF(K226="Specific Gravity",J226*8.34,IF(K226="Lbs/Gallon",J226,0))</f>
        <v>7.2557999999999998</v>
      </c>
      <c r="M226" s="119" t="s">
        <v>225</v>
      </c>
      <c r="N226" s="119" t="str">
        <f>IF(ISBLANK(B226)," ",CONCATENATE(A226,"  ",B226," (",C226," ",H226,") ",M226))</f>
        <v>Sherwin Williams (Proline Paints)  MACROPOXY 920 PRE-PRIME (B58T101 B58V10) Transparent</v>
      </c>
      <c r="O226" s="93">
        <v>112</v>
      </c>
      <c r="P226" s="93">
        <v>340</v>
      </c>
      <c r="Q226" s="169" t="s">
        <v>30</v>
      </c>
      <c r="R226" s="93">
        <f>IF($Q226="lb/gal",($P226*120),$P226)</f>
        <v>340</v>
      </c>
      <c r="S226" s="109">
        <f>IF(ISBLANK(E226),0,(((D226*G226)+(I226*L226))/(D226+I226)))</f>
        <v>8.5068000000000001</v>
      </c>
      <c r="T226" s="94" t="s">
        <v>17</v>
      </c>
      <c r="U226" s="132">
        <f>IF(ISBLANK(P226)," ",VLOOKUP($T226,'Marine Coating Limits'!$B$3:$C$36,2,FALSE))</f>
        <v>340</v>
      </c>
    </row>
    <row r="227" spans="1:21" ht="30">
      <c r="A227" s="169" t="s">
        <v>5</v>
      </c>
      <c r="B227" s="86" t="s">
        <v>658</v>
      </c>
      <c r="C227" s="88" t="s">
        <v>659</v>
      </c>
      <c r="D227" s="169">
        <v>1</v>
      </c>
      <c r="E227" s="169">
        <v>1.37</v>
      </c>
      <c r="F227" s="99" t="s">
        <v>139</v>
      </c>
      <c r="G227" s="165">
        <f>IF(F227="Specific Gravity",E227*8.34,IF(F227="Lbs/Gallon",E227,0))</f>
        <v>11.425800000000001</v>
      </c>
      <c r="H227" s="88"/>
      <c r="I227" s="169"/>
      <c r="J227" s="169"/>
      <c r="K227" s="89" t="s">
        <v>139</v>
      </c>
      <c r="L227" s="133">
        <f>IF(K227="Specific Gravity",J227*8.34,IF(K227="Lbs/Gallon",J227,0))</f>
        <v>0</v>
      </c>
      <c r="M227" s="169" t="s">
        <v>660</v>
      </c>
      <c r="N227" s="119" t="str">
        <f>IF(ISBLANK(B227)," ",CONCATENATE(A227,"  ",B227," (",C227," ",H227,") ",M227))</f>
        <v>Sherwin Williams (Proline Paints)  N40 Series (MIL24635C, Type II) (N40N201 ) Brown Semi-Gloss</v>
      </c>
      <c r="O227" s="169">
        <v>5079</v>
      </c>
      <c r="P227" s="169">
        <v>340</v>
      </c>
      <c r="Q227" s="169" t="s">
        <v>30</v>
      </c>
      <c r="R227" s="93">
        <f>IF($Q227="lb/gal",($P227*120),$P227)</f>
        <v>340</v>
      </c>
      <c r="S227" s="109">
        <f>IF(ISBLANK(E227),0,(((D227*G227)+(I227*L227))/(D227+I227)))</f>
        <v>11.425800000000001</v>
      </c>
      <c r="T227" s="94" t="s">
        <v>17</v>
      </c>
      <c r="U227" s="132">
        <f>IF(ISBLANK(P227)," ",VLOOKUP($T227,'Marine Coating Limits'!$B$3:$C$36,2,FALSE))</f>
        <v>340</v>
      </c>
    </row>
    <row r="228" spans="1:21" ht="30">
      <c r="A228" s="169" t="s">
        <v>5</v>
      </c>
      <c r="B228" s="86" t="s">
        <v>767</v>
      </c>
      <c r="C228" s="88" t="s">
        <v>768</v>
      </c>
      <c r="D228" s="169">
        <v>1</v>
      </c>
      <c r="E228" s="169">
        <v>1.1299999999999999</v>
      </c>
      <c r="F228" s="89" t="s">
        <v>139</v>
      </c>
      <c r="G228" s="144">
        <f>IF(F228="Specific Gravity",E228*8.34,IF(F228="Lbs/Gallon",E228,0))</f>
        <v>9.424199999999999</v>
      </c>
      <c r="H228" s="88"/>
      <c r="I228" s="169"/>
      <c r="J228" s="169"/>
      <c r="K228" s="89" t="s">
        <v>139</v>
      </c>
      <c r="L228" s="112">
        <f>IF(K228="Specific Gravity",J228*8.34,IF(K228="Lbs/Gallon",J228,0))</f>
        <v>0</v>
      </c>
      <c r="M228" s="169" t="s">
        <v>797</v>
      </c>
      <c r="N228" s="119" t="str">
        <f>IF(ISBLANK(B228)," ",CONCATENATE(A228,"  ",B228," (",C228," ",H228,") ",M228))</f>
        <v>Sherwin Williams (Proline Paints)  N40 Series (MIL-PR24635EE, Type II) (N40H102 ) Gloss Tan (10324)</v>
      </c>
      <c r="O228" s="169">
        <v>5115</v>
      </c>
      <c r="P228" s="169">
        <v>340</v>
      </c>
      <c r="Q228" s="168" t="s">
        <v>30</v>
      </c>
      <c r="R228" s="93">
        <f>IF($Q228="lb/gal",($P228*120),$P228)</f>
        <v>340</v>
      </c>
      <c r="S228" s="109">
        <f>IF(ISBLANK(E228),0,(((D228*G228)+(I228*L228))/(D228+I228)))</f>
        <v>9.424199999999999</v>
      </c>
      <c r="T228" s="94" t="s">
        <v>17</v>
      </c>
      <c r="U228" s="132">
        <f>IF(ISBLANK(P228)," ",VLOOKUP($T228,'Marine Coating Limits'!$B$3:$C$36,2,FALSE))</f>
        <v>340</v>
      </c>
    </row>
    <row r="229" spans="1:21" ht="30">
      <c r="A229" s="92" t="s">
        <v>5</v>
      </c>
      <c r="B229" s="122" t="s">
        <v>554</v>
      </c>
      <c r="C229" s="98" t="s">
        <v>555</v>
      </c>
      <c r="D229" s="92">
        <v>1</v>
      </c>
      <c r="E229" s="117">
        <v>1.35</v>
      </c>
      <c r="F229" s="99" t="s">
        <v>139</v>
      </c>
      <c r="G229" s="165">
        <f>IF(F229="Specific Gravity",E229*8.34,IF(F229="Lbs/Gallon",E229,0))</f>
        <v>11.259</v>
      </c>
      <c r="H229" s="98"/>
      <c r="I229" s="92"/>
      <c r="J229" s="117"/>
      <c r="K229" s="99" t="s">
        <v>139</v>
      </c>
      <c r="L229" s="133">
        <f>IF(K229="Specific Gravity",J229*8.34,IF(K229="Lbs/Gallon",J229,0))</f>
        <v>0</v>
      </c>
      <c r="M229" s="119" t="s">
        <v>479</v>
      </c>
      <c r="N229" s="119" t="str">
        <f>IF(ISBLANK(B229)," ",CONCATENATE(A229,"  ",B229," (",C229," ",H229,") ",M229))</f>
        <v>Sherwin Williams (Proline Paints)  N40 Series (MIL-PRF-24635D, Type II) (N40A203 ) Dark Gray</v>
      </c>
      <c r="O229" s="93">
        <v>325</v>
      </c>
      <c r="P229" s="93">
        <v>340</v>
      </c>
      <c r="Q229" s="168" t="s">
        <v>30</v>
      </c>
      <c r="R229" s="93">
        <f>IF($Q229="lb/gal",($P229*120),$P229)</f>
        <v>340</v>
      </c>
      <c r="S229" s="109">
        <f>IF(ISBLANK(E229),0,(((D229*G229)+(I229*L229))/(D229+I229)))</f>
        <v>11.259</v>
      </c>
      <c r="T229" s="94" t="s">
        <v>17</v>
      </c>
      <c r="U229" s="132">
        <f>IF(ISBLANK(P229)," ",VLOOKUP($T229,'Marine Coating Limits'!$B$3:$C$36,2,FALSE))</f>
        <v>340</v>
      </c>
    </row>
    <row r="230" spans="1:21" ht="30">
      <c r="A230" s="92" t="s">
        <v>5</v>
      </c>
      <c r="B230" s="122" t="s">
        <v>554</v>
      </c>
      <c r="C230" s="98" t="s">
        <v>556</v>
      </c>
      <c r="D230" s="92">
        <v>1</v>
      </c>
      <c r="E230" s="117">
        <v>1.34</v>
      </c>
      <c r="F230" s="99" t="s">
        <v>139</v>
      </c>
      <c r="G230" s="165">
        <f>IF(F230="Specific Gravity",E230*8.34,IF(F230="Lbs/Gallon",E230,0))</f>
        <v>11.175600000000001</v>
      </c>
      <c r="H230" s="98"/>
      <c r="I230" s="92"/>
      <c r="J230" s="117"/>
      <c r="K230" s="99" t="s">
        <v>139</v>
      </c>
      <c r="L230" s="133">
        <f>IF(K230="Specific Gravity",J230*8.34,IF(K230="Lbs/Gallon",J230,0))</f>
        <v>0</v>
      </c>
      <c r="M230" s="119" t="s">
        <v>219</v>
      </c>
      <c r="N230" s="119" t="str">
        <f>IF(ISBLANK(B230)," ",CONCATENATE(A230,"  ",B230," (",C230," ",H230,") ",M230))</f>
        <v>Sherwin Williams (Proline Paints)  N40 Series (MIL-PRF-24635D, Type II) (N40A400 ) Haze Gray</v>
      </c>
      <c r="O230" s="93">
        <v>324</v>
      </c>
      <c r="P230" s="93">
        <v>340</v>
      </c>
      <c r="Q230" s="168" t="s">
        <v>30</v>
      </c>
      <c r="R230" s="93">
        <f>IF($Q230="lb/gal",($P230*120),$P230)</f>
        <v>340</v>
      </c>
      <c r="S230" s="109">
        <f>IF(ISBLANK(E230),0,(((D230*G230)+(I230*L230))/(D230+I230)))</f>
        <v>11.175600000000001</v>
      </c>
      <c r="T230" s="94" t="s">
        <v>17</v>
      </c>
      <c r="U230" s="132">
        <f>IF(ISBLANK(P230)," ",VLOOKUP($T230,'Marine Coating Limits'!$B$3:$C$36,2,FALSE))</f>
        <v>340</v>
      </c>
    </row>
    <row r="231" spans="1:21" ht="30">
      <c r="A231" s="168" t="s">
        <v>5</v>
      </c>
      <c r="B231" s="86" t="s">
        <v>629</v>
      </c>
      <c r="C231" s="88" t="s">
        <v>763</v>
      </c>
      <c r="D231" s="169">
        <v>1</v>
      </c>
      <c r="E231" s="169">
        <v>1.4</v>
      </c>
      <c r="F231" s="89" t="s">
        <v>139</v>
      </c>
      <c r="G231" s="144">
        <f>IF(F231="Specific Gravity",E231*8.34,IF(F231="Lbs/Gallon",E231,0))</f>
        <v>11.675999999999998</v>
      </c>
      <c r="H231" s="88"/>
      <c r="I231" s="169"/>
      <c r="J231" s="169"/>
      <c r="K231" s="89" t="s">
        <v>139</v>
      </c>
      <c r="L231" s="112">
        <f>IF(K231="Specific Gravity",J231*8.34,IF(K231="Lbs/Gallon",J231,0))</f>
        <v>0</v>
      </c>
      <c r="M231" s="169" t="s">
        <v>795</v>
      </c>
      <c r="N231" s="119" t="str">
        <f>IF(ISBLANK(B231)," ",CONCATENATE(A231,"  ",B231," (",C231," ",H231,") ",M231))</f>
        <v>Sherwin Williams (Proline Paints)  N40 Series (MIL-PRF-24635E, Type II) (N40A200 ) Semi-Gloss Haze Gray 26270</v>
      </c>
      <c r="O231" s="168">
        <v>5111</v>
      </c>
      <c r="P231" s="168">
        <v>340</v>
      </c>
      <c r="Q231" s="168" t="s">
        <v>30</v>
      </c>
      <c r="R231" s="93">
        <f>IF($Q231="lb/gal",($P231*120),$P231)</f>
        <v>340</v>
      </c>
      <c r="S231" s="109">
        <f>IF(ISBLANK(E231),0,(((D231*G231)+(I231*L231))/(D231+I231)))</f>
        <v>11.675999999999998</v>
      </c>
      <c r="T231" s="94" t="s">
        <v>17</v>
      </c>
      <c r="U231" s="132">
        <f>IF(ISBLANK(P231)," ",VLOOKUP($T231,'Marine Coating Limits'!$B$3:$C$36,2,FALSE))</f>
        <v>340</v>
      </c>
    </row>
    <row r="232" spans="1:21" ht="30">
      <c r="A232" s="169" t="s">
        <v>5</v>
      </c>
      <c r="B232" s="86" t="s">
        <v>629</v>
      </c>
      <c r="C232" s="88" t="s">
        <v>769</v>
      </c>
      <c r="D232" s="169">
        <v>1</v>
      </c>
      <c r="E232" s="169">
        <v>1.34</v>
      </c>
      <c r="F232" s="89" t="s">
        <v>139</v>
      </c>
      <c r="G232" s="144">
        <f>IF(F232="Specific Gravity",E232*8.34,IF(F232="Lbs/Gallon",E232,0))</f>
        <v>11.175600000000001</v>
      </c>
      <c r="H232" s="88"/>
      <c r="I232" s="169"/>
      <c r="J232" s="169"/>
      <c r="K232" s="89" t="s">
        <v>139</v>
      </c>
      <c r="L232" s="112">
        <f>IF(K232="Specific Gravity",J232*8.34,IF(K232="Lbs/Gallon",J232,0))</f>
        <v>0</v>
      </c>
      <c r="M232" s="169" t="s">
        <v>514</v>
      </c>
      <c r="N232" s="119" t="str">
        <f>IF(ISBLANK(B232)," ",CONCATENATE(A232,"  ",B232," (",C232," ",H232,") ",M232))</f>
        <v>Sherwin Williams (Proline Paints)  N40 Series (MIL-PRF-24635E, Type II) (N40LB300 ) Blue 35044</v>
      </c>
      <c r="O232" s="169">
        <v>5116</v>
      </c>
      <c r="P232" s="169">
        <v>340</v>
      </c>
      <c r="Q232" s="168" t="s">
        <v>30</v>
      </c>
      <c r="R232" s="93">
        <f>IF($Q232="lb/gal",($P232*120),$P232)</f>
        <v>340</v>
      </c>
      <c r="S232" s="109">
        <f>IF(ISBLANK(E232),0,(((D232*G232)+(I232*L232))/(D232+I232)))</f>
        <v>11.175600000000001</v>
      </c>
      <c r="T232" s="94" t="s">
        <v>17</v>
      </c>
      <c r="U232" s="132">
        <f>IF(ISBLANK(P232)," ",VLOOKUP($T232,'Marine Coating Limits'!$B$3:$C$36,2,FALSE))</f>
        <v>340</v>
      </c>
    </row>
    <row r="233" spans="1:21" ht="30">
      <c r="A233" s="169" t="s">
        <v>5</v>
      </c>
      <c r="B233" s="86" t="s">
        <v>629</v>
      </c>
      <c r="C233" s="88" t="s">
        <v>762</v>
      </c>
      <c r="D233" s="169">
        <v>1</v>
      </c>
      <c r="E233" s="169">
        <v>1.1299999999999999</v>
      </c>
      <c r="F233" s="89" t="s">
        <v>139</v>
      </c>
      <c r="G233" s="144">
        <f>IF(F233="Specific Gravity",E233*8.34,IF(F233="Lbs/Gallon",E233,0))</f>
        <v>9.424199999999999</v>
      </c>
      <c r="H233" s="88"/>
      <c r="I233" s="169"/>
      <c r="J233" s="169"/>
      <c r="K233" s="89" t="s">
        <v>139</v>
      </c>
      <c r="L233" s="112">
        <f>IF(K233="Specific Gravity",J233*8.34,IF(K233="Lbs/Gallon",J233,0))</f>
        <v>0</v>
      </c>
      <c r="M233" s="169" t="s">
        <v>794</v>
      </c>
      <c r="N233" s="119" t="str">
        <f>IF(ISBLANK(B233)," ",CONCATENATE(A233,"  ",B233," (",C233," ",H233,") ",M233))</f>
        <v>Sherwin Williams (Proline Paints)  N40 Series (MIL-PRF-24635E, Type II) (N40R100 ) Gloss Red</v>
      </c>
      <c r="O233" s="169">
        <v>5110</v>
      </c>
      <c r="P233" s="169">
        <v>340</v>
      </c>
      <c r="Q233" s="168" t="s">
        <v>30</v>
      </c>
      <c r="R233" s="93">
        <f>IF($Q233="lb/gal",($P233*120),$P233)</f>
        <v>340</v>
      </c>
      <c r="S233" s="109">
        <f>IF(ISBLANK(E233),0,(((D233*G233)+(I233*L233))/(D233+I233)))</f>
        <v>9.424199999999999</v>
      </c>
      <c r="T233" s="94" t="s">
        <v>17</v>
      </c>
      <c r="U233" s="132">
        <f>IF(ISBLANK(P233)," ",VLOOKUP($T233,'Marine Coating Limits'!$B$3:$C$36,2,FALSE))</f>
        <v>340</v>
      </c>
    </row>
    <row r="234" spans="1:21" ht="30">
      <c r="A234" s="169" t="s">
        <v>5</v>
      </c>
      <c r="B234" s="86" t="s">
        <v>629</v>
      </c>
      <c r="C234" s="88" t="s">
        <v>770</v>
      </c>
      <c r="D234" s="169">
        <v>1</v>
      </c>
      <c r="E234" s="169">
        <v>1.08</v>
      </c>
      <c r="F234" s="89" t="s">
        <v>139</v>
      </c>
      <c r="G234" s="144">
        <f>IF(F234="Specific Gravity",E234*8.34,IF(F234="Lbs/Gallon",E234,0))</f>
        <v>9.007200000000001</v>
      </c>
      <c r="H234" s="88"/>
      <c r="I234" s="169"/>
      <c r="J234" s="169"/>
      <c r="K234" s="89" t="s">
        <v>139</v>
      </c>
      <c r="L234" s="112">
        <f>IF(K234="Specific Gravity",J234*8.34,IF(K234="Lbs/Gallon",J234,0))</f>
        <v>0</v>
      </c>
      <c r="M234" s="169" t="s">
        <v>798</v>
      </c>
      <c r="N234" s="119" t="str">
        <f>IF(ISBLANK(B234)," ",CONCATENATE(A234,"  ",B234," (",C234," ",H234,") ",M234))</f>
        <v>Sherwin Williams (Proline Paints)  N40 Series (MIL-PRF-24635E, Type II) (N40TB100 ) Neutral Tint Base</v>
      </c>
      <c r="O234" s="169">
        <v>5117</v>
      </c>
      <c r="P234" s="169">
        <v>340</v>
      </c>
      <c r="Q234" s="168" t="s">
        <v>30</v>
      </c>
      <c r="R234" s="93">
        <f>IF($Q234="lb/gal",($P234*120),$P234)</f>
        <v>340</v>
      </c>
      <c r="S234" s="109">
        <f>IF(ISBLANK(E234),0,(((D234*G234)+(I234*L234))/(D234+I234)))</f>
        <v>9.007200000000001</v>
      </c>
      <c r="T234" s="94" t="s">
        <v>17</v>
      </c>
      <c r="U234" s="132">
        <f>IF(ISBLANK(P234)," ",VLOOKUP($T234,'Marine Coating Limits'!$B$3:$C$36,2,FALSE))</f>
        <v>340</v>
      </c>
    </row>
    <row r="235" spans="1:21" ht="30">
      <c r="A235" s="92" t="s">
        <v>5</v>
      </c>
      <c r="B235" s="122" t="s">
        <v>629</v>
      </c>
      <c r="C235" s="98" t="s">
        <v>616</v>
      </c>
      <c r="D235" s="92">
        <v>1</v>
      </c>
      <c r="E235" s="117">
        <v>1.41</v>
      </c>
      <c r="F235" s="99" t="s">
        <v>139</v>
      </c>
      <c r="G235" s="165">
        <f>IF(F235="Specific Gravity",E235*8.34,IF(F235="Lbs/Gallon",E235,0))</f>
        <v>11.759399999999999</v>
      </c>
      <c r="H235" s="98"/>
      <c r="I235" s="92"/>
      <c r="J235" s="117"/>
      <c r="K235" s="99" t="s">
        <v>139</v>
      </c>
      <c r="L235" s="133">
        <f>IF(K235="Specific Gravity",J235*8.34,IF(K235="Lbs/Gallon",J235,0))</f>
        <v>0</v>
      </c>
      <c r="M235" s="119" t="s">
        <v>622</v>
      </c>
      <c r="N235" s="119" t="str">
        <f>IF(ISBLANK(B235)," ",CONCATENATE(A235,"  ",B235," (",C235," ",H235,") ",M235))</f>
        <v>Sherwin Williams (Proline Paints)  N40 Series (MIL-PRF-24635E, Type II) (N40W201 ) Semi Gloss Blue White</v>
      </c>
      <c r="O235" s="93">
        <v>5060</v>
      </c>
      <c r="P235" s="93">
        <v>340</v>
      </c>
      <c r="Q235" s="168" t="s">
        <v>30</v>
      </c>
      <c r="R235" s="93">
        <f>IF($Q235="lb/gal",($P235*120),$P235)</f>
        <v>340</v>
      </c>
      <c r="S235" s="109">
        <f>IF(ISBLANK(E235),0,(((D235*G235)+(I235*L235))/(D235+I235)))</f>
        <v>11.759399999999999</v>
      </c>
      <c r="T235" s="94" t="s">
        <v>17</v>
      </c>
      <c r="U235" s="132">
        <f>IF(ISBLANK(P235)," ",VLOOKUP($T235,'Marine Coating Limits'!$B$3:$C$36,2,FALSE))</f>
        <v>340</v>
      </c>
    </row>
    <row r="236" spans="1:21" ht="30">
      <c r="A236" s="92" t="s">
        <v>5</v>
      </c>
      <c r="B236" s="122" t="s">
        <v>422</v>
      </c>
      <c r="C236" s="98" t="s">
        <v>423</v>
      </c>
      <c r="D236" s="92">
        <v>1</v>
      </c>
      <c r="E236" s="117">
        <v>1.78</v>
      </c>
      <c r="F236" s="99" t="s">
        <v>139</v>
      </c>
      <c r="G236" s="165">
        <f>IF(F236="Specific Gravity",E236*8.34,IF(F236="Lbs/Gallon",E236,0))</f>
        <v>14.8452</v>
      </c>
      <c r="H236" s="98"/>
      <c r="I236" s="92"/>
      <c r="J236" s="117"/>
      <c r="K236" s="99" t="s">
        <v>139</v>
      </c>
      <c r="L236" s="133">
        <f>IF(K236="Specific Gravity",J236*8.34,IF(K236="Lbs/Gallon",J236,0))</f>
        <v>0</v>
      </c>
      <c r="M236" s="119" t="s">
        <v>511</v>
      </c>
      <c r="N236" s="119" t="str">
        <f>IF(ISBLANK(B236)," ",CONCATENATE(A236,"  ",B236," (",C236," ",H236,") ",M236))</f>
        <v>Sherwin Williams (Proline Paints)  N41 Series (DOD-E-24607A) (N41A100 ) Bulkhead Gray 26307</v>
      </c>
      <c r="O236" s="93">
        <v>5023</v>
      </c>
      <c r="P236" s="93">
        <v>340</v>
      </c>
      <c r="Q236" s="169" t="s">
        <v>30</v>
      </c>
      <c r="R236" s="93">
        <f>IF($Q236="lb/gal",($P236*120),$P236)</f>
        <v>340</v>
      </c>
      <c r="S236" s="109">
        <f>IF(ISBLANK(E236),0,(((D236*G236)+(I236*L236))/(D236+I236)))</f>
        <v>14.8452</v>
      </c>
      <c r="T236" s="94" t="s">
        <v>17</v>
      </c>
      <c r="U236" s="132">
        <f>IF(ISBLANK(P236)," ",VLOOKUP($T236,'Marine Coating Limits'!$B$3:$C$36,2,FALSE))</f>
        <v>340</v>
      </c>
    </row>
    <row r="237" spans="1:21" ht="30">
      <c r="A237" s="92" t="s">
        <v>5</v>
      </c>
      <c r="B237" s="122" t="s">
        <v>422</v>
      </c>
      <c r="C237" s="98" t="s">
        <v>424</v>
      </c>
      <c r="D237" s="92">
        <v>1</v>
      </c>
      <c r="E237" s="117">
        <v>1.77</v>
      </c>
      <c r="F237" s="99" t="s">
        <v>139</v>
      </c>
      <c r="G237" s="165">
        <f>IF(F237="Specific Gravity",E237*8.34,IF(F237="Lbs/Gallon",E237,0))</f>
        <v>14.761799999999999</v>
      </c>
      <c r="H237" s="98"/>
      <c r="I237" s="92"/>
      <c r="J237" s="117"/>
      <c r="K237" s="99" t="s">
        <v>139</v>
      </c>
      <c r="L237" s="133">
        <f>IF(K237="Specific Gravity",J237*8.34,IF(K237="Lbs/Gallon",J237,0))</f>
        <v>0</v>
      </c>
      <c r="M237" s="119" t="s">
        <v>512</v>
      </c>
      <c r="N237" s="119" t="str">
        <f>IF(ISBLANK(B237)," ",CONCATENATE(A237,"  ",B237," (",C237," ",H237,") ",M237))</f>
        <v>Sherwin Williams (Proline Paints)  N41 Series (DOD-E-24607A) (N41G100 ) Pastel Green 24585</v>
      </c>
      <c r="O237" s="93">
        <v>5024</v>
      </c>
      <c r="P237" s="93">
        <v>340</v>
      </c>
      <c r="Q237" s="169" t="s">
        <v>30</v>
      </c>
      <c r="R237" s="93">
        <f>IF($Q237="lb/gal",($P237*120),$P237)</f>
        <v>340</v>
      </c>
      <c r="S237" s="109">
        <f>IF(ISBLANK(E237),0,(((D237*G237)+(I237*L237))/(D237+I237)))</f>
        <v>14.761799999999999</v>
      </c>
      <c r="T237" s="94" t="s">
        <v>17</v>
      </c>
      <c r="U237" s="132">
        <f>IF(ISBLANK(P237)," ",VLOOKUP($T237,'Marine Coating Limits'!$B$3:$C$36,2,FALSE))</f>
        <v>340</v>
      </c>
    </row>
    <row r="238" spans="1:21" ht="30">
      <c r="A238" s="92" t="s">
        <v>5</v>
      </c>
      <c r="B238" s="122" t="s">
        <v>422</v>
      </c>
      <c r="C238" s="98" t="s">
        <v>425</v>
      </c>
      <c r="D238" s="92">
        <v>1</v>
      </c>
      <c r="E238" s="117">
        <v>1.77</v>
      </c>
      <c r="F238" s="99" t="s">
        <v>139</v>
      </c>
      <c r="G238" s="165">
        <f>IF(F238="Specific Gravity",E238*8.34,IF(F238="Lbs/Gallon",E238,0))</f>
        <v>14.761799999999999</v>
      </c>
      <c r="H238" s="98"/>
      <c r="I238" s="92"/>
      <c r="J238" s="117"/>
      <c r="K238" s="99" t="s">
        <v>139</v>
      </c>
      <c r="L238" s="133">
        <f>IF(K238="Specific Gravity",J238*8.34,IF(K238="Lbs/Gallon",J238,0))</f>
        <v>0</v>
      </c>
      <c r="M238" s="119" t="s">
        <v>513</v>
      </c>
      <c r="N238" s="119" t="str">
        <f>IF(ISBLANK(B238)," ",CONCATENATE(A238,"  ",B238," (",C238," ",H238,") ",M238))</f>
        <v>Sherwin Williams (Proline Paints)  N41 Series (DOD-E-24607A) (N41L101 ) Pastel Blue 25526</v>
      </c>
      <c r="O238" s="93">
        <v>5026</v>
      </c>
      <c r="P238" s="93">
        <v>340</v>
      </c>
      <c r="Q238" s="141" t="s">
        <v>30</v>
      </c>
      <c r="R238" s="93">
        <f>IF($Q238="lb/gal",($P238*120),$P238)</f>
        <v>340</v>
      </c>
      <c r="S238" s="109">
        <f>IF(ISBLANK(E238),0,(((D238*G238)+(I238*L238))/(D238+I238)))</f>
        <v>14.761799999999999</v>
      </c>
      <c r="T238" s="94" t="s">
        <v>17</v>
      </c>
      <c r="U238" s="132">
        <f>IF(ISBLANK(P238)," ",VLOOKUP($T238,'Marine Coating Limits'!$B$3:$C$36,2,FALSE))</f>
        <v>340</v>
      </c>
    </row>
    <row r="239" spans="1:21" ht="30">
      <c r="A239" s="92" t="s">
        <v>5</v>
      </c>
      <c r="B239" s="122" t="s">
        <v>422</v>
      </c>
      <c r="C239" s="98" t="s">
        <v>426</v>
      </c>
      <c r="D239" s="92">
        <v>1</v>
      </c>
      <c r="E239" s="117">
        <v>1.75</v>
      </c>
      <c r="F239" s="99" t="s">
        <v>139</v>
      </c>
      <c r="G239" s="165">
        <f>IF(F239="Specific Gravity",E239*8.34,IF(F239="Lbs/Gallon",E239,0))</f>
        <v>14.594999999999999</v>
      </c>
      <c r="H239" s="98"/>
      <c r="I239" s="92"/>
      <c r="J239" s="117"/>
      <c r="K239" s="99" t="s">
        <v>139</v>
      </c>
      <c r="L239" s="133">
        <f>IF(K239="Specific Gravity",J239*8.34,IF(K239="Lbs/Gallon",J239,0))</f>
        <v>0</v>
      </c>
      <c r="M239" s="119" t="s">
        <v>514</v>
      </c>
      <c r="N239" s="119" t="str">
        <f>IF(ISBLANK(B239)," ",CONCATENATE(A239,"  ",B239," (",C239," ",H239,") ",M239))</f>
        <v>Sherwin Williams (Proline Paints)  N41 Series (DOD-E-24607A) (N41L102 ) Blue 35044</v>
      </c>
      <c r="O239" s="93">
        <v>5025</v>
      </c>
      <c r="P239" s="93">
        <v>340</v>
      </c>
      <c r="Q239" s="141" t="s">
        <v>30</v>
      </c>
      <c r="R239" s="93">
        <f>IF($Q239="lb/gal",($P239*120),$P239)</f>
        <v>340</v>
      </c>
      <c r="S239" s="109">
        <f>IF(ISBLANK(E239),0,(((D239*G239)+(I239*L239))/(D239+I239)))</f>
        <v>14.594999999999999</v>
      </c>
      <c r="T239" s="94" t="s">
        <v>17</v>
      </c>
      <c r="U239" s="132">
        <f>IF(ISBLANK(P239)," ",VLOOKUP($T239,'Marine Coating Limits'!$B$3:$C$36,2,FALSE))</f>
        <v>340</v>
      </c>
    </row>
    <row r="240" spans="1:21" ht="30">
      <c r="A240" s="92" t="s">
        <v>5</v>
      </c>
      <c r="B240" s="122" t="s">
        <v>422</v>
      </c>
      <c r="C240" s="98" t="s">
        <v>193</v>
      </c>
      <c r="D240" s="92">
        <v>1</v>
      </c>
      <c r="E240" s="117">
        <v>1.75</v>
      </c>
      <c r="F240" s="99" t="s">
        <v>139</v>
      </c>
      <c r="G240" s="165">
        <f>IF(F240="Specific Gravity",E240*8.34,IF(F240="Lbs/Gallon",E240,0))</f>
        <v>14.594999999999999</v>
      </c>
      <c r="H240" s="98"/>
      <c r="I240" s="92"/>
      <c r="J240" s="117"/>
      <c r="K240" s="99" t="s">
        <v>139</v>
      </c>
      <c r="L240" s="133">
        <f>IF(K240="Specific Gravity",J240*8.34,IF(K240="Lbs/Gallon",J240,0))</f>
        <v>0</v>
      </c>
      <c r="M240" s="119" t="s">
        <v>216</v>
      </c>
      <c r="N240" s="119" t="str">
        <f>IF(ISBLANK(B240)," ",CONCATENATE(A240,"  ",B240," (",C240," ",H240,") ",M240))</f>
        <v>Sherwin Williams (Proline Paints)  N41 Series (DOD-E-24607A) (N41W100 ) Soft White 27880</v>
      </c>
      <c r="O240" s="93">
        <v>110</v>
      </c>
      <c r="P240" s="93">
        <v>340</v>
      </c>
      <c r="Q240" s="169" t="s">
        <v>30</v>
      </c>
      <c r="R240" s="93">
        <f>IF($Q240="lb/gal",($P240*120),$P240)</f>
        <v>340</v>
      </c>
      <c r="S240" s="109">
        <f>IF(ISBLANK(E240),0,(((D240*G240)+(I240*L240))/(D240+I240)))</f>
        <v>14.594999999999999</v>
      </c>
      <c r="T240" s="94" t="s">
        <v>17</v>
      </c>
      <c r="U240" s="132">
        <f>IF(ISBLANK(P240)," ",VLOOKUP($T240,'Marine Coating Limits'!$B$3:$C$36,2,FALSE))</f>
        <v>340</v>
      </c>
    </row>
    <row r="241" spans="1:21" ht="30">
      <c r="A241" s="169" t="s">
        <v>5</v>
      </c>
      <c r="B241" s="86" t="s">
        <v>422</v>
      </c>
      <c r="C241" s="88" t="s">
        <v>193</v>
      </c>
      <c r="D241" s="169">
        <v>1</v>
      </c>
      <c r="E241" s="169">
        <v>1.75</v>
      </c>
      <c r="F241" s="99" t="s">
        <v>139</v>
      </c>
      <c r="G241" s="165">
        <f>IF(F241="Specific Gravity",E241*8.34,IF(F241="Lbs/Gallon",E241,0))</f>
        <v>14.594999999999999</v>
      </c>
      <c r="H241" s="88"/>
      <c r="I241" s="169"/>
      <c r="J241" s="169"/>
      <c r="K241" s="89" t="s">
        <v>139</v>
      </c>
      <c r="L241" s="133">
        <f>IF(K241="Specific Gravity",J241*8.34,IF(K241="Lbs/Gallon",J241,0))</f>
        <v>0</v>
      </c>
      <c r="M241" s="169" t="s">
        <v>661</v>
      </c>
      <c r="N241" s="119" t="str">
        <f>IF(ISBLANK(B241)," ",CONCATENATE(A241,"  ",B241," (",C241," ",H241,") ",M241))</f>
        <v>Sherwin Williams (Proline Paints)  N41 Series (DOD-E-24607A) (N41W100 ) Soft White</v>
      </c>
      <c r="O241" s="169">
        <v>5073</v>
      </c>
      <c r="P241" s="169">
        <v>340</v>
      </c>
      <c r="Q241" s="169" t="s">
        <v>30</v>
      </c>
      <c r="R241" s="93">
        <f>IF($Q241="lb/gal",($P241*120),$P241)</f>
        <v>340</v>
      </c>
      <c r="S241" s="109">
        <f>IF(ISBLANK(E241),0,(((D241*G241)+(I241*L241))/(D241+I241)))</f>
        <v>14.594999999999999</v>
      </c>
      <c r="T241" s="94" t="s">
        <v>17</v>
      </c>
      <c r="U241" s="132">
        <f>IF(ISBLANK(P241)," ",VLOOKUP($T241,'Marine Coating Limits'!$B$3:$C$36,2,FALSE))</f>
        <v>340</v>
      </c>
    </row>
    <row r="242" spans="1:21" ht="30">
      <c r="A242" s="92" t="s">
        <v>5</v>
      </c>
      <c r="B242" s="122" t="s">
        <v>422</v>
      </c>
      <c r="C242" s="98" t="s">
        <v>192</v>
      </c>
      <c r="D242" s="92">
        <v>1</v>
      </c>
      <c r="E242" s="117">
        <v>1.75</v>
      </c>
      <c r="F242" s="99" t="s">
        <v>139</v>
      </c>
      <c r="G242" s="165">
        <f>IF(F242="Specific Gravity",E242*8.34,IF(F242="Lbs/Gallon",E242,0))</f>
        <v>14.594999999999999</v>
      </c>
      <c r="H242" s="98"/>
      <c r="I242" s="92"/>
      <c r="J242" s="117"/>
      <c r="K242" s="99" t="s">
        <v>139</v>
      </c>
      <c r="L242" s="133">
        <f>IF(K242="Specific Gravity",J242*8.34,IF(K242="Lbs/Gallon",J242,0))</f>
        <v>0</v>
      </c>
      <c r="M242" s="119" t="s">
        <v>215</v>
      </c>
      <c r="N242" s="119" t="str">
        <f>IF(ISBLANK(B242)," ",CONCATENATE(A242,"  ",B242," (",C242," ",H242,") ",M242))</f>
        <v>Sherwin Williams (Proline Paints)  N41 Series (DOD-E-24607A) (N41W101 ) White 27925</v>
      </c>
      <c r="O242" s="93">
        <v>109</v>
      </c>
      <c r="P242" s="93">
        <v>340</v>
      </c>
      <c r="Q242" s="168" t="s">
        <v>30</v>
      </c>
      <c r="R242" s="93">
        <f>IF($Q242="lb/gal",($P242*120),$P242)</f>
        <v>340</v>
      </c>
      <c r="S242" s="109">
        <f>IF(ISBLANK(E242),0,(((D242*G242)+(I242*L242))/(D242+I242)))</f>
        <v>14.594999999999999</v>
      </c>
      <c r="T242" s="94" t="s">
        <v>17</v>
      </c>
      <c r="U242" s="132">
        <f>IF(ISBLANK(P242)," ",VLOOKUP($T242,'Marine Coating Limits'!$B$3:$C$36,2,FALSE))</f>
        <v>340</v>
      </c>
    </row>
    <row r="243" spans="1:21" ht="45">
      <c r="A243" s="92" t="s">
        <v>5</v>
      </c>
      <c r="B243" s="158" t="s">
        <v>639</v>
      </c>
      <c r="C243" s="98" t="s">
        <v>640</v>
      </c>
      <c r="D243" s="92">
        <v>1</v>
      </c>
      <c r="E243" s="92">
        <v>1.65</v>
      </c>
      <c r="F243" s="99" t="s">
        <v>139</v>
      </c>
      <c r="G243" s="165">
        <f>IF(F243="Specific Gravity",E243*8.34,IF(F243="Lbs/Gallon",E243,0))</f>
        <v>13.760999999999999</v>
      </c>
      <c r="H243" s="98"/>
      <c r="I243" s="92"/>
      <c r="J243" s="92"/>
      <c r="K243" s="99" t="s">
        <v>139</v>
      </c>
      <c r="L243" s="133">
        <f>IF(K243="Specific Gravity",J243*8.34,IF(K243="Lbs/Gallon",J243,0))</f>
        <v>0</v>
      </c>
      <c r="M243" s="119" t="s">
        <v>645</v>
      </c>
      <c r="N243" s="119" t="str">
        <f>IF(ISBLANK(B243)," ",CONCATENATE(A243,"  ",B243," (",C243," ",H243,") ",M243))</f>
        <v>Sherwin Williams (Proline Paints)  N41 Series (TPD-24607) Chlorinated Alkyd (N41W200 ) Semigloss Soft White</v>
      </c>
      <c r="O243" s="93">
        <v>5066</v>
      </c>
      <c r="P243" s="93">
        <v>308</v>
      </c>
      <c r="Q243" s="123" t="s">
        <v>30</v>
      </c>
      <c r="R243" s="93">
        <f>IF($Q243="lb/gal",($P243*120),$P243)</f>
        <v>308</v>
      </c>
      <c r="S243" s="109">
        <f>IF(ISBLANK(E243),0,(((D243*G243)+(I243*L243))/(D243+I243)))</f>
        <v>13.760999999999999</v>
      </c>
      <c r="T243" s="94" t="s">
        <v>17</v>
      </c>
      <c r="U243" s="132">
        <f>IF(ISBLANK(P243)," ",VLOOKUP($T243,'Marine Coating Limits'!$B$3:$C$36,2,FALSE))</f>
        <v>340</v>
      </c>
    </row>
    <row r="244" spans="1:21" ht="30">
      <c r="A244" s="169" t="s">
        <v>5</v>
      </c>
      <c r="B244" s="86" t="s">
        <v>561</v>
      </c>
      <c r="C244" s="88" t="s">
        <v>766</v>
      </c>
      <c r="D244" s="169">
        <v>4</v>
      </c>
      <c r="E244" s="169">
        <v>1.1100000000000001</v>
      </c>
      <c r="F244" s="89" t="s">
        <v>139</v>
      </c>
      <c r="G244" s="144">
        <f>IF(F244="Specific Gravity",E244*8.34,IF(F244="Lbs/Gallon",E244,0))</f>
        <v>9.2574000000000005</v>
      </c>
      <c r="H244" s="88" t="s">
        <v>581</v>
      </c>
      <c r="I244" s="169">
        <v>1</v>
      </c>
      <c r="J244" s="169">
        <v>0.93</v>
      </c>
      <c r="K244" s="89" t="s">
        <v>139</v>
      </c>
      <c r="L244" s="112">
        <f>IF(K244="Specific Gravity",J244*8.34,IF(K244="Lbs/Gallon",J244,0))</f>
        <v>7.7562000000000006</v>
      </c>
      <c r="M244" s="169" t="s">
        <v>496</v>
      </c>
      <c r="N244" s="119" t="str">
        <f>IF(ISBLANK(B244)," ",CONCATENATE(A244,"  ",B244," (",C244," ",H244,") ",M244))</f>
        <v>Sherwin Williams (Proline Paints)  Polysiloxane XLE-80 (B80T804 B80V800) Ultra Deep Base</v>
      </c>
      <c r="O244" s="169">
        <v>5114</v>
      </c>
      <c r="P244" s="169">
        <v>240</v>
      </c>
      <c r="Q244" s="169" t="s">
        <v>30</v>
      </c>
      <c r="R244" s="93">
        <f>IF($Q244="lb/gal",($P244*120),$P244)</f>
        <v>240</v>
      </c>
      <c r="S244" s="109">
        <f>IF(ISBLANK(E244),0,(((D244*G244)+(I244*L244))/(D244+I244)))</f>
        <v>8.95716</v>
      </c>
      <c r="T244" s="94" t="s">
        <v>17</v>
      </c>
      <c r="U244" s="132">
        <f>IF(ISBLANK(P244)," ",VLOOKUP($T244,'Marine Coating Limits'!$B$3:$C$36,2,FALSE))</f>
        <v>340</v>
      </c>
    </row>
    <row r="245" spans="1:21" ht="30">
      <c r="A245" s="92" t="s">
        <v>5</v>
      </c>
      <c r="B245" s="122" t="s">
        <v>561</v>
      </c>
      <c r="C245" s="98" t="s">
        <v>562</v>
      </c>
      <c r="D245" s="92">
        <v>4</v>
      </c>
      <c r="E245" s="117">
        <v>1.22</v>
      </c>
      <c r="F245" s="99" t="s">
        <v>139</v>
      </c>
      <c r="G245" s="165">
        <f>IF(F245="Specific Gravity",E245*8.34,IF(F245="Lbs/Gallon",E245,0))</f>
        <v>10.174799999999999</v>
      </c>
      <c r="H245" s="98" t="s">
        <v>581</v>
      </c>
      <c r="I245" s="92">
        <v>1</v>
      </c>
      <c r="J245" s="117">
        <v>0.93</v>
      </c>
      <c r="K245" s="99" t="s">
        <v>139</v>
      </c>
      <c r="L245" s="133">
        <f>IF(K245="Specific Gravity",J245*8.34,IF(K245="Lbs/Gallon",J245,0))</f>
        <v>7.7562000000000006</v>
      </c>
      <c r="M245" s="119" t="s">
        <v>224</v>
      </c>
      <c r="N245" s="119" t="str">
        <f>IF(ISBLANK(B245)," ",CONCATENATE(A245,"  ",B245," (",C245," ",H245,") ",M245))</f>
        <v>Sherwin Williams (Proline Paints)  Polysiloxane XLE-80 (B80W800 B80V800) White</v>
      </c>
      <c r="O245" s="93">
        <v>5044</v>
      </c>
      <c r="P245" s="93">
        <v>240</v>
      </c>
      <c r="Q245" s="169" t="s">
        <v>30</v>
      </c>
      <c r="R245" s="93">
        <f>IF($Q245="lb/gal",($P245*120),$P245)</f>
        <v>240</v>
      </c>
      <c r="S245" s="109">
        <f>IF(ISBLANK(E245),0,(((D245*G245)+(I245*L245))/(D245+I245)))</f>
        <v>9.6910799999999995</v>
      </c>
      <c r="T245" s="94" t="s">
        <v>125</v>
      </c>
      <c r="U245" s="132">
        <f>IF(ISBLANK(P245)," ",VLOOKUP($T245,'Marine Coating Limits'!$B$3:$C$36,2,FALSE))</f>
        <v>280</v>
      </c>
    </row>
    <row r="246" spans="1:21" ht="30">
      <c r="A246" s="92" t="s">
        <v>5</v>
      </c>
      <c r="B246" s="122" t="s">
        <v>563</v>
      </c>
      <c r="C246" s="98" t="s">
        <v>564</v>
      </c>
      <c r="D246" s="92">
        <v>4</v>
      </c>
      <c r="E246" s="117">
        <v>1.3</v>
      </c>
      <c r="F246" s="99" t="s">
        <v>139</v>
      </c>
      <c r="G246" s="165">
        <f>IF(F246="Specific Gravity",E246*8.34,IF(F246="Lbs/Gallon",E246,0))</f>
        <v>10.842000000000001</v>
      </c>
      <c r="H246" s="98" t="s">
        <v>582</v>
      </c>
      <c r="I246" s="92">
        <v>1</v>
      </c>
      <c r="J246" s="117">
        <v>0.93</v>
      </c>
      <c r="K246" s="99" t="s">
        <v>139</v>
      </c>
      <c r="L246" s="133">
        <f>IF(K246="Specific Gravity",J246*8.34,IF(K246="Lbs/Gallon",J246,0))</f>
        <v>7.7562000000000006</v>
      </c>
      <c r="M246" s="119" t="s">
        <v>223</v>
      </c>
      <c r="N246" s="119" t="str">
        <f>IF(ISBLANK(B246)," ",CONCATENATE(A246,"  ",B246," (",C246," ",H246,") ",M246))</f>
        <v>Sherwin Williams (Proline Paints)  Polysiloxane XLE-80 HAPS Free (B80AW650 B80V600) Haze Grey</v>
      </c>
      <c r="O246" s="93">
        <v>5005</v>
      </c>
      <c r="P246" s="93">
        <v>240</v>
      </c>
      <c r="Q246" s="169" t="s">
        <v>30</v>
      </c>
      <c r="R246" s="93">
        <f>IF($Q246="lb/gal",($P246*120),$P246)</f>
        <v>240</v>
      </c>
      <c r="S246" s="109">
        <f>IF(ISBLANK(E246),0,(((D246*G246)+(I246*L246))/(D246+I246)))</f>
        <v>10.22484</v>
      </c>
      <c r="T246" s="94" t="s">
        <v>17</v>
      </c>
      <c r="U246" s="132">
        <f>IF(ISBLANK(P246)," ",VLOOKUP($T246,'Marine Coating Limits'!$B$3:$C$36,2,FALSE))</f>
        <v>340</v>
      </c>
    </row>
    <row r="247" spans="1:21" ht="30">
      <c r="A247" s="31" t="s">
        <v>5</v>
      </c>
      <c r="B247" s="134" t="s">
        <v>641</v>
      </c>
      <c r="C247" s="135" t="s">
        <v>685</v>
      </c>
      <c r="D247" s="31">
        <v>1</v>
      </c>
      <c r="E247" s="31">
        <v>1.2</v>
      </c>
      <c r="F247" s="136" t="s">
        <v>139</v>
      </c>
      <c r="G247" s="165">
        <f>IF(F247="Specific Gravity",E247*8.34,IF(F247="Lbs/Gallon",E247,0))</f>
        <v>10.007999999999999</v>
      </c>
      <c r="H247" s="135"/>
      <c r="I247" s="31"/>
      <c r="J247" s="31"/>
      <c r="K247" s="136" t="s">
        <v>139</v>
      </c>
      <c r="L247" s="133">
        <f>IF(K247="Specific Gravity",J247*8.34,IF(K247="Lbs/Gallon",J247,0))</f>
        <v>0</v>
      </c>
      <c r="M247" s="31" t="s">
        <v>224</v>
      </c>
      <c r="N247" s="119" t="str">
        <f>IF(ISBLANK(B247)," ",CONCATENATE(A247,"  ",B247," (",C247," ",H247,") ",M247))</f>
        <v>Sherwin Williams (Proline Paints)  Proline Deluxe Marine Enamel (1000-00 ) White</v>
      </c>
      <c r="O247" s="31">
        <v>369</v>
      </c>
      <c r="P247" s="31">
        <v>404</v>
      </c>
      <c r="Q247" s="31" t="s">
        <v>30</v>
      </c>
      <c r="R247" s="93">
        <f>IF($Q247="lb/gal",($P247*120),$P247)</f>
        <v>404</v>
      </c>
      <c r="S247" s="109">
        <f>IF(ISBLANK(E247),0,(((D247*G247)+(I247*L247))/(D247+I247)))</f>
        <v>10.007999999999999</v>
      </c>
      <c r="T247" s="31" t="s">
        <v>117</v>
      </c>
      <c r="U247" s="132">
        <f>IF(ISBLANK(P247)," ",VLOOKUP($T247,'Marine Coating Limits'!$B$3:$C$36,2,FALSE))</f>
        <v>420</v>
      </c>
    </row>
    <row r="248" spans="1:21" ht="30">
      <c r="A248" s="31" t="s">
        <v>5</v>
      </c>
      <c r="B248" s="134" t="s">
        <v>641</v>
      </c>
      <c r="C248" s="135" t="s">
        <v>686</v>
      </c>
      <c r="D248" s="31">
        <v>1</v>
      </c>
      <c r="E248" s="31">
        <v>1</v>
      </c>
      <c r="F248" s="136" t="s">
        <v>139</v>
      </c>
      <c r="G248" s="165">
        <f>IF(F248="Specific Gravity",E248*8.34,IF(F248="Lbs/Gallon",E248,0))</f>
        <v>8.34</v>
      </c>
      <c r="H248" s="135"/>
      <c r="I248" s="31"/>
      <c r="J248" s="31"/>
      <c r="K248" s="136" t="s">
        <v>139</v>
      </c>
      <c r="L248" s="133">
        <f>IF(K248="Specific Gravity",J248*8.34,IF(K248="Lbs/Gallon",J248,0))</f>
        <v>0</v>
      </c>
      <c r="M248" s="31" t="s">
        <v>227</v>
      </c>
      <c r="N248" s="119" t="str">
        <f>IF(ISBLANK(B248)," ",CONCATENATE(A248,"  ",B248," (",C248," ",H248,") ",M248))</f>
        <v>Sherwin Williams (Proline Paints)  Proline Deluxe Marine Enamel (1000-10 ) Black</v>
      </c>
      <c r="O248" s="31">
        <v>377</v>
      </c>
      <c r="P248" s="31">
        <v>343</v>
      </c>
      <c r="Q248" s="31" t="s">
        <v>30</v>
      </c>
      <c r="R248" s="93">
        <f>IF($Q248="lb/gal",($P248*120),$P248)</f>
        <v>343</v>
      </c>
      <c r="S248" s="109">
        <f>IF(ISBLANK(E248),0,(((D248*G248)+(I248*L248))/(D248+I248)))</f>
        <v>8.34</v>
      </c>
      <c r="T248" s="31" t="s">
        <v>117</v>
      </c>
      <c r="U248" s="132">
        <f>IF(ISBLANK(P248)," ",VLOOKUP($T248,'Marine Coating Limits'!$B$3:$C$36,2,FALSE))</f>
        <v>420</v>
      </c>
    </row>
    <row r="249" spans="1:21" ht="30">
      <c r="A249" s="31" t="s">
        <v>5</v>
      </c>
      <c r="B249" s="134" t="s">
        <v>641</v>
      </c>
      <c r="C249" s="135" t="s">
        <v>687</v>
      </c>
      <c r="D249" s="31">
        <v>1</v>
      </c>
      <c r="E249" s="31">
        <v>0.96</v>
      </c>
      <c r="F249" s="136" t="s">
        <v>139</v>
      </c>
      <c r="G249" s="165">
        <f>IF(F249="Specific Gravity",E249*8.34,IF(F249="Lbs/Gallon",E249,0))</f>
        <v>8.0063999999999993</v>
      </c>
      <c r="H249" s="135"/>
      <c r="I249" s="31"/>
      <c r="J249" s="31"/>
      <c r="K249" s="136" t="s">
        <v>139</v>
      </c>
      <c r="L249" s="133">
        <f>IF(K249="Specific Gravity",J249*8.34,IF(K249="Lbs/Gallon",J249,0))</f>
        <v>0</v>
      </c>
      <c r="M249" s="31" t="s">
        <v>688</v>
      </c>
      <c r="N249" s="119" t="str">
        <f>IF(ISBLANK(B249)," ",CONCATENATE(A249,"  ",B249," (",C249," ",H249,") ",M249))</f>
        <v>Sherwin Williams (Proline Paints)  Proline Deluxe Marine Enamel (1000-19 ) Bright Yellow</v>
      </c>
      <c r="O249" s="31">
        <v>378</v>
      </c>
      <c r="P249" s="31">
        <v>383</v>
      </c>
      <c r="Q249" s="31" t="s">
        <v>30</v>
      </c>
      <c r="R249" s="93">
        <f>IF($Q249="lb/gal",($P249*120),$P249)</f>
        <v>383</v>
      </c>
      <c r="S249" s="109">
        <f>IF(ISBLANK(E249),0,(((D249*G249)+(I249*L249))/(D249+I249)))</f>
        <v>8.0063999999999993</v>
      </c>
      <c r="T249" s="31" t="s">
        <v>117</v>
      </c>
      <c r="U249" s="132">
        <f>IF(ISBLANK(P249)," ",VLOOKUP($T249,'Marine Coating Limits'!$B$3:$C$36,2,FALSE))</f>
        <v>420</v>
      </c>
    </row>
    <row r="250" spans="1:21" s="82" customFormat="1" ht="30">
      <c r="A250" s="31" t="s">
        <v>5</v>
      </c>
      <c r="B250" s="134" t="s">
        <v>641</v>
      </c>
      <c r="C250" s="135" t="s">
        <v>689</v>
      </c>
      <c r="D250" s="31">
        <v>1</v>
      </c>
      <c r="E250" s="31">
        <v>0.98</v>
      </c>
      <c r="F250" s="136" t="s">
        <v>139</v>
      </c>
      <c r="G250" s="165">
        <f>IF(F250="Specific Gravity",E250*8.34,IF(F250="Lbs/Gallon",E250,0))</f>
        <v>8.1731999999999996</v>
      </c>
      <c r="H250" s="135"/>
      <c r="I250" s="31"/>
      <c r="J250" s="31"/>
      <c r="K250" s="136" t="s">
        <v>139</v>
      </c>
      <c r="L250" s="133">
        <f>IF(K250="Specific Gravity",J250*8.34,IF(K250="Lbs/Gallon",J250,0))</f>
        <v>0</v>
      </c>
      <c r="M250" s="31" t="s">
        <v>648</v>
      </c>
      <c r="N250" s="119" t="str">
        <f>IF(ISBLANK(B250)," ",CONCATENATE(A250,"  ",B250," (",C250," ",H250,") ",M250))</f>
        <v>Sherwin Williams (Proline Paints)  Proline Deluxe Marine Enamel (1000-20 ) Medium Yellow</v>
      </c>
      <c r="O250" s="31">
        <v>379</v>
      </c>
      <c r="P250" s="31">
        <v>390</v>
      </c>
      <c r="Q250" s="31" t="s">
        <v>30</v>
      </c>
      <c r="R250" s="93">
        <f>IF($Q250="lb/gal",($P250*120),$P250)</f>
        <v>390</v>
      </c>
      <c r="S250" s="109">
        <f>IF(ISBLANK(E250),0,(((D250*G250)+(I250*L250))/(D250+I250)))</f>
        <v>8.1731999999999996</v>
      </c>
      <c r="T250" s="31" t="s">
        <v>117</v>
      </c>
      <c r="U250" s="132">
        <f>IF(ISBLANK(P250)," ",VLOOKUP($T250,'Marine Coating Limits'!$B$3:$C$36,2,FALSE))</f>
        <v>420</v>
      </c>
    </row>
    <row r="251" spans="1:21" s="82" customFormat="1" ht="30">
      <c r="A251" s="31" t="s">
        <v>5</v>
      </c>
      <c r="B251" s="134" t="s">
        <v>641</v>
      </c>
      <c r="C251" s="135" t="s">
        <v>690</v>
      </c>
      <c r="D251" s="31">
        <v>1</v>
      </c>
      <c r="E251" s="31">
        <v>1.03</v>
      </c>
      <c r="F251" s="136" t="s">
        <v>139</v>
      </c>
      <c r="G251" s="165">
        <f>IF(F251="Specific Gravity",E251*8.34,IF(F251="Lbs/Gallon",E251,0))</f>
        <v>8.5901999999999994</v>
      </c>
      <c r="H251" s="135"/>
      <c r="I251" s="31"/>
      <c r="J251" s="31"/>
      <c r="K251" s="136" t="s">
        <v>139</v>
      </c>
      <c r="L251" s="133">
        <f>IF(K251="Specific Gravity",J251*8.34,IF(K251="Lbs/Gallon",J251,0))</f>
        <v>0</v>
      </c>
      <c r="M251" s="31" t="s">
        <v>691</v>
      </c>
      <c r="N251" s="119" t="str">
        <f>IF(ISBLANK(B251)," ",CONCATENATE(A251,"  ",B251," (",C251," ",H251,") ",M251))</f>
        <v>Sherwin Williams (Proline Paints)  Proline Deluxe Marine Enamel (1000-25 ) Bright Blue</v>
      </c>
      <c r="O251" s="31">
        <v>380</v>
      </c>
      <c r="P251" s="31">
        <v>387</v>
      </c>
      <c r="Q251" s="31" t="s">
        <v>30</v>
      </c>
      <c r="R251" s="93">
        <f>IF($Q251="lb/gal",($P251*120),$P251)</f>
        <v>387</v>
      </c>
      <c r="S251" s="109">
        <f>IF(ISBLANK(E251),0,(((D251*G251)+(I251*L251))/(D251+I251)))</f>
        <v>8.5901999999999994</v>
      </c>
      <c r="T251" s="31" t="s">
        <v>117</v>
      </c>
      <c r="U251" s="132">
        <f>IF(ISBLANK(P251)," ",VLOOKUP($T251,'Marine Coating Limits'!$B$3:$C$36,2,FALSE))</f>
        <v>420</v>
      </c>
    </row>
    <row r="252" spans="1:21" s="82" customFormat="1" ht="30">
      <c r="A252" s="31" t="s">
        <v>5</v>
      </c>
      <c r="B252" s="134" t="s">
        <v>641</v>
      </c>
      <c r="C252" s="135" t="s">
        <v>683</v>
      </c>
      <c r="D252" s="31">
        <v>1</v>
      </c>
      <c r="E252" s="31">
        <v>1.02</v>
      </c>
      <c r="F252" s="136" t="s">
        <v>139</v>
      </c>
      <c r="G252" s="165">
        <f>IF(F252="Specific Gravity",E252*8.34,IF(F252="Lbs/Gallon",E252,0))</f>
        <v>8.5068000000000001</v>
      </c>
      <c r="H252" s="135"/>
      <c r="I252" s="31"/>
      <c r="J252" s="31"/>
      <c r="K252" s="136" t="s">
        <v>139</v>
      </c>
      <c r="L252" s="133">
        <f>IF(K252="Specific Gravity",J252*8.34,IF(K252="Lbs/Gallon",J252,0))</f>
        <v>0</v>
      </c>
      <c r="M252" s="31" t="s">
        <v>684</v>
      </c>
      <c r="N252" s="119" t="str">
        <f>IF(ISBLANK(B252)," ",CONCATENATE(A252,"  ",B252," (",C252," ",H252,") ",M252))</f>
        <v>Sherwin Williams (Proline Paints)  Proline Deluxe Marine Enamel (1000-26 ) Royal Blue</v>
      </c>
      <c r="O252" s="31">
        <v>381</v>
      </c>
      <c r="P252" s="31">
        <v>384</v>
      </c>
      <c r="Q252" s="31" t="s">
        <v>30</v>
      </c>
      <c r="R252" s="93">
        <f>IF($Q252="lb/gal",($P252*120),$P252)</f>
        <v>384</v>
      </c>
      <c r="S252" s="109">
        <f>IF(ISBLANK(E252),0,(((D252*G252)+(I252*L252))/(D252+I252)))</f>
        <v>8.5068000000000001</v>
      </c>
      <c r="T252" s="31" t="s">
        <v>117</v>
      </c>
      <c r="U252" s="132">
        <f>IF(ISBLANK(P252)," ",VLOOKUP($T252,'Marine Coating Limits'!$B$3:$C$36,2,FALSE))</f>
        <v>420</v>
      </c>
    </row>
    <row r="253" spans="1:21" s="82" customFormat="1" ht="30">
      <c r="A253" s="92" t="s">
        <v>5</v>
      </c>
      <c r="B253" s="96" t="s">
        <v>641</v>
      </c>
      <c r="C253" s="98" t="s">
        <v>642</v>
      </c>
      <c r="D253" s="92">
        <v>1</v>
      </c>
      <c r="E253" s="92">
        <v>1</v>
      </c>
      <c r="F253" s="99" t="s">
        <v>139</v>
      </c>
      <c r="G253" s="165">
        <f>IF(F253="Specific Gravity",E253*8.34,IF(F253="Lbs/Gallon",E253,0))</f>
        <v>8.34</v>
      </c>
      <c r="H253" s="98"/>
      <c r="I253" s="92"/>
      <c r="J253" s="92"/>
      <c r="K253" s="99" t="s">
        <v>139</v>
      </c>
      <c r="L253" s="133">
        <f>IF(K253="Specific Gravity",J253*8.34,IF(K253="Lbs/Gallon",J253,0))</f>
        <v>0</v>
      </c>
      <c r="M253" s="119" t="s">
        <v>646</v>
      </c>
      <c r="N253" s="119" t="str">
        <f>IF(ISBLANK(B253)," ",CONCATENATE(A253,"  ",B253," (",C253," ",H253,") ",M253))</f>
        <v>Sherwin Williams (Proline Paints)  Proline Deluxe Marine Enamel (1000-29 ) Marine Fire Red</v>
      </c>
      <c r="O253" s="93">
        <v>5067</v>
      </c>
      <c r="P253" s="93">
        <v>386</v>
      </c>
      <c r="Q253" s="123" t="s">
        <v>30</v>
      </c>
      <c r="R253" s="93">
        <f>IF($Q253="lb/gal",($P253*120),$P253)</f>
        <v>386</v>
      </c>
      <c r="S253" s="109">
        <f>IF(ISBLANK(E253),0,(((D253*G253)+(I253*L253))/(D253+I253)))</f>
        <v>8.34</v>
      </c>
      <c r="T253" s="94" t="s">
        <v>122</v>
      </c>
      <c r="U253" s="132">
        <f>IF(ISBLANK(P253)," ",VLOOKUP($T253,'Marine Coating Limits'!$B$3:$C$36,2,FALSE))</f>
        <v>420</v>
      </c>
    </row>
    <row r="254" spans="1:21" s="82" customFormat="1" ht="30">
      <c r="A254" s="92" t="s">
        <v>5</v>
      </c>
      <c r="B254" s="96" t="s">
        <v>641</v>
      </c>
      <c r="C254" s="98" t="s">
        <v>643</v>
      </c>
      <c r="D254" s="92">
        <v>1</v>
      </c>
      <c r="E254" s="92">
        <v>1.04</v>
      </c>
      <c r="F254" s="99" t="s">
        <v>139</v>
      </c>
      <c r="G254" s="165">
        <f>IF(F254="Specific Gravity",E254*8.34,IF(F254="Lbs/Gallon",E254,0))</f>
        <v>8.6736000000000004</v>
      </c>
      <c r="H254" s="98"/>
      <c r="I254" s="92"/>
      <c r="J254" s="92"/>
      <c r="K254" s="99" t="s">
        <v>139</v>
      </c>
      <c r="L254" s="133">
        <f>IF(K254="Specific Gravity",J254*8.34,IF(K254="Lbs/Gallon",J254,0))</f>
        <v>0</v>
      </c>
      <c r="M254" s="119" t="s">
        <v>647</v>
      </c>
      <c r="N254" s="119" t="str">
        <f>IF(ISBLANK(B254)," ",CONCATENATE(A254,"  ",B254," (",C254," ",H254,") ",M254))</f>
        <v>Sherwin Williams (Proline Paints)  Proline Deluxe Marine Enamel (1000-30 ) Medium Green</v>
      </c>
      <c r="O254" s="93">
        <v>5068</v>
      </c>
      <c r="P254" s="93">
        <v>377</v>
      </c>
      <c r="Q254" s="123" t="s">
        <v>30</v>
      </c>
      <c r="R254" s="93">
        <f>IF($Q254="lb/gal",($P254*120),$P254)</f>
        <v>377</v>
      </c>
      <c r="S254" s="109">
        <f>IF(ISBLANK(E254),0,(((D254*G254)+(I254*L254))/(D254+I254)))</f>
        <v>8.6736000000000004</v>
      </c>
      <c r="T254" s="94" t="s">
        <v>122</v>
      </c>
      <c r="U254" s="132">
        <f>IF(ISBLANK(P254)," ",VLOOKUP($T254,'Marine Coating Limits'!$B$3:$C$36,2,FALSE))</f>
        <v>420</v>
      </c>
    </row>
    <row r="255" spans="1:21" s="82" customFormat="1" ht="30">
      <c r="A255" s="92" t="s">
        <v>5</v>
      </c>
      <c r="B255" s="96" t="s">
        <v>641</v>
      </c>
      <c r="C255" s="98" t="s">
        <v>644</v>
      </c>
      <c r="D255" s="92">
        <v>1</v>
      </c>
      <c r="E255" s="92">
        <v>0.98</v>
      </c>
      <c r="F255" s="99" t="s">
        <v>139</v>
      </c>
      <c r="G255" s="165">
        <f>IF(F255="Specific Gravity",E255*8.34,IF(F255="Lbs/Gallon",E255,0))</f>
        <v>8.1731999999999996</v>
      </c>
      <c r="H255" s="98"/>
      <c r="I255" s="92"/>
      <c r="J255" s="92"/>
      <c r="K255" s="99" t="s">
        <v>139</v>
      </c>
      <c r="L255" s="133">
        <f>IF(K255="Specific Gravity",J255*8.34,IF(K255="Lbs/Gallon",J255,0))</f>
        <v>0</v>
      </c>
      <c r="M255" s="119" t="s">
        <v>648</v>
      </c>
      <c r="N255" s="119" t="str">
        <f>IF(ISBLANK(B255)," ",CONCATENATE(A255,"  ",B255," (",C255," ",H255,") ",M255))</f>
        <v>Sherwin Williams (Proline Paints)  Proline Deluxe Marine Enamel (1000-42 ) Medium Yellow</v>
      </c>
      <c r="O255" s="93">
        <v>5069</v>
      </c>
      <c r="P255" s="93">
        <v>390</v>
      </c>
      <c r="Q255" s="123" t="s">
        <v>30</v>
      </c>
      <c r="R255" s="93">
        <f>IF($Q255="lb/gal",($P255*120),$P255)</f>
        <v>390</v>
      </c>
      <c r="S255" s="109">
        <f>IF(ISBLANK(E255),0,(((D255*G255)+(I255*L255))/(D255+I255)))</f>
        <v>8.1731999999999996</v>
      </c>
      <c r="T255" s="94" t="s">
        <v>122</v>
      </c>
      <c r="U255" s="132">
        <f>IF(ISBLANK(P255)," ",VLOOKUP($T255,'Marine Coating Limits'!$B$3:$C$36,2,FALSE))</f>
        <v>420</v>
      </c>
    </row>
    <row r="256" spans="1:21" s="82" customFormat="1" ht="30">
      <c r="A256" s="31" t="s">
        <v>5</v>
      </c>
      <c r="B256" s="134" t="s">
        <v>641</v>
      </c>
      <c r="C256" s="135" t="s">
        <v>864</v>
      </c>
      <c r="D256" s="31">
        <v>1</v>
      </c>
      <c r="E256" s="31">
        <v>1.0900000000000001</v>
      </c>
      <c r="F256" s="136" t="s">
        <v>139</v>
      </c>
      <c r="G256" s="165">
        <f>IF(F256="Specific Gravity",E256*8.34,IF(F256="Lbs/Gallon",E256,0))</f>
        <v>9.0906000000000002</v>
      </c>
      <c r="H256" s="135"/>
      <c r="I256" s="31"/>
      <c r="J256" s="31"/>
      <c r="K256" s="136" t="s">
        <v>139</v>
      </c>
      <c r="L256" s="133">
        <f>IF(K256="Specific Gravity",J256*8.34,IF(K256="Lbs/Gallon",J256,0))</f>
        <v>0</v>
      </c>
      <c r="M256" s="31" t="s">
        <v>865</v>
      </c>
      <c r="N256" s="119" t="str">
        <f>IF(ISBLANK(B256)," ",CONCATENATE(A256,"  ",B256," (",C256," ",H256,") ",M256))</f>
        <v>Sherwin Williams (Proline Paints)  Proline Deluxe Marine Enamel (1000-BT )  Tint Base</v>
      </c>
      <c r="O256" s="31">
        <v>5160</v>
      </c>
      <c r="P256" s="31">
        <v>400</v>
      </c>
      <c r="Q256" s="31" t="s">
        <v>30</v>
      </c>
      <c r="R256" s="93">
        <f>IF($Q256="lb/gal",($P256*120),$P256)</f>
        <v>400</v>
      </c>
      <c r="S256" s="109">
        <f>IF(ISBLANK(E256),0,(((D256*G256)+(I256*L256))/(D256+I256)))</f>
        <v>9.0906000000000002</v>
      </c>
      <c r="T256" s="31" t="s">
        <v>117</v>
      </c>
      <c r="U256" s="132">
        <f>IF(ISBLANK(P256)," ",VLOOKUP($T256,'Marine Coating Limits'!$B$3:$C$36,2,FALSE))</f>
        <v>420</v>
      </c>
    </row>
    <row r="257" spans="1:21" s="82" customFormat="1" ht="30">
      <c r="A257" s="31" t="s">
        <v>5</v>
      </c>
      <c r="B257" s="134" t="s">
        <v>641</v>
      </c>
      <c r="C257" s="135" t="s">
        <v>850</v>
      </c>
      <c r="D257" s="31">
        <v>1</v>
      </c>
      <c r="E257" s="31">
        <v>1.1000000000000001</v>
      </c>
      <c r="F257" s="136" t="s">
        <v>139</v>
      </c>
      <c r="G257" s="165">
        <f>IF(F257="Specific Gravity",E257*8.34,IF(F257="Lbs/Gallon",E257,0))</f>
        <v>9.1740000000000013</v>
      </c>
      <c r="H257" s="135"/>
      <c r="I257" s="31"/>
      <c r="J257" s="31"/>
      <c r="K257" s="136" t="s">
        <v>139</v>
      </c>
      <c r="L257" s="133">
        <f>IF(K257="Specific Gravity",J257*8.34,IF(K257="Lbs/Gallon",J257,0))</f>
        <v>0</v>
      </c>
      <c r="M257" s="31" t="s">
        <v>852</v>
      </c>
      <c r="N257" s="119" t="str">
        <f>IF(ISBLANK(B257)," ",CONCATENATE(A257,"  ",B257," (",C257," ",H257,") ",M257))</f>
        <v>Sherwin Williams (Proline Paints)  Proline Deluxe Marine Enamel (1000-DB ) Deep Tint Base</v>
      </c>
      <c r="O257" s="31">
        <v>5161</v>
      </c>
      <c r="P257" s="31">
        <v>400</v>
      </c>
      <c r="Q257" s="31" t="s">
        <v>30</v>
      </c>
      <c r="R257" s="93">
        <f>IF($Q257="lb/gal",($P257*120),$P257)</f>
        <v>400</v>
      </c>
      <c r="S257" s="109">
        <f>IF(ISBLANK(E257),0,(((D257*G257)+(I257*L257))/(D257+I257)))</f>
        <v>9.1740000000000013</v>
      </c>
      <c r="T257" s="31" t="s">
        <v>117</v>
      </c>
      <c r="U257" s="132">
        <f>IF(ISBLANK(P257)," ",VLOOKUP($T257,'Marine Coating Limits'!$B$3:$C$36,2,FALSE))</f>
        <v>420</v>
      </c>
    </row>
    <row r="258" spans="1:21" s="82" customFormat="1" ht="30">
      <c r="A258" s="31" t="s">
        <v>5</v>
      </c>
      <c r="B258" s="134" t="s">
        <v>641</v>
      </c>
      <c r="C258" s="135" t="s">
        <v>692</v>
      </c>
      <c r="D258" s="31">
        <v>1</v>
      </c>
      <c r="E258" s="31">
        <v>1.06</v>
      </c>
      <c r="F258" s="136" t="s">
        <v>139</v>
      </c>
      <c r="G258" s="165">
        <f>IF(F258="Specific Gravity",E258*8.34,IF(F258="Lbs/Gallon",E258,0))</f>
        <v>8.8404000000000007</v>
      </c>
      <c r="H258" s="135"/>
      <c r="I258" s="31"/>
      <c r="J258" s="31"/>
      <c r="K258" s="136" t="s">
        <v>139</v>
      </c>
      <c r="L258" s="133">
        <f>IF(K258="Specific Gravity",J258*8.34,IF(K258="Lbs/Gallon",J258,0))</f>
        <v>0</v>
      </c>
      <c r="M258" s="31" t="s">
        <v>693</v>
      </c>
      <c r="N258" s="119" t="str">
        <f>IF(ISBLANK(B258)," ",CONCATENATE(A258,"  ",B258," (",C258," ",H258,") ",M258))</f>
        <v>Sherwin Williams (Proline Paints)  Proline Deluxe Marine Enamel (1000-DD ) Ultra Deep Tint Base</v>
      </c>
      <c r="O258" s="31">
        <v>368</v>
      </c>
      <c r="P258" s="31">
        <v>407</v>
      </c>
      <c r="Q258" s="31" t="s">
        <v>30</v>
      </c>
      <c r="R258" s="93">
        <f>IF($Q258="lb/gal",($P258*120),$P258)</f>
        <v>407</v>
      </c>
      <c r="S258" s="109">
        <f>IF(ISBLANK(E258),0,(((D258*G258)+(I258*L258))/(D258+I258)))</f>
        <v>8.8404000000000007</v>
      </c>
      <c r="T258" s="31" t="s">
        <v>117</v>
      </c>
      <c r="U258" s="132">
        <f>IF(ISBLANK(P258)," ",VLOOKUP($T258,'Marine Coating Limits'!$B$3:$C$36,2,FALSE))</f>
        <v>420</v>
      </c>
    </row>
    <row r="259" spans="1:21" s="82" customFormat="1" ht="45">
      <c r="A259" s="92" t="s">
        <v>5</v>
      </c>
      <c r="B259" s="122" t="s">
        <v>649</v>
      </c>
      <c r="C259" s="98" t="s">
        <v>557</v>
      </c>
      <c r="D259" s="92">
        <v>1</v>
      </c>
      <c r="E259" s="117">
        <v>1.67</v>
      </c>
      <c r="F259" s="99" t="s">
        <v>139</v>
      </c>
      <c r="G259" s="165">
        <f>IF(F259="Specific Gravity",E259*8.34,IF(F259="Lbs/Gallon",E259,0))</f>
        <v>13.9278</v>
      </c>
      <c r="H259" s="98"/>
      <c r="I259" s="92"/>
      <c r="J259" s="117"/>
      <c r="K259" s="99" t="s">
        <v>139</v>
      </c>
      <c r="L259" s="133">
        <f>IF(K259="Specific Gravity",J259*8.34,IF(K259="Lbs/Gallon",J259,0))</f>
        <v>0</v>
      </c>
      <c r="M259" s="119" t="s">
        <v>589</v>
      </c>
      <c r="N259" s="119" t="str">
        <f>IF(ISBLANK(B259)," ",CONCATENATE(A259,"  ",B259," (",C259," ",H259,") ",M259))</f>
        <v>Sherwin Williams (Proline Paints)  Proline F-424-DD Chlorinated Alkyd Enamel (F-424-DD ) DD Base (Deep Base, Tinted)</v>
      </c>
      <c r="O259" s="93">
        <v>5045</v>
      </c>
      <c r="P259" s="93">
        <v>340</v>
      </c>
      <c r="Q259" s="168" t="s">
        <v>30</v>
      </c>
      <c r="R259" s="93">
        <f>IF($Q259="lb/gal",($P259*120),$P259)</f>
        <v>340</v>
      </c>
      <c r="S259" s="109">
        <f>IF(ISBLANK(E259),0,(((D259*G259)+(I259*L259))/(D259+I259)))</f>
        <v>13.9278</v>
      </c>
      <c r="T259" s="94" t="s">
        <v>17</v>
      </c>
      <c r="U259" s="132">
        <f>IF(ISBLANK(P259)," ",VLOOKUP($T259,'Marine Coating Limits'!$B$3:$C$36,2,FALSE))</f>
        <v>340</v>
      </c>
    </row>
    <row r="260" spans="1:21" s="82" customFormat="1" ht="30">
      <c r="A260" s="92" t="s">
        <v>5</v>
      </c>
      <c r="B260" s="122" t="s">
        <v>427</v>
      </c>
      <c r="C260" s="98" t="s">
        <v>428</v>
      </c>
      <c r="D260" s="92">
        <v>1</v>
      </c>
      <c r="E260" s="117">
        <v>1.06</v>
      </c>
      <c r="F260" s="99" t="s">
        <v>139</v>
      </c>
      <c r="G260" s="165">
        <f>IF(F260="Specific Gravity",E260*8.34,IF(F260="Lbs/Gallon",E260,0))</f>
        <v>8.8404000000000007</v>
      </c>
      <c r="H260" s="98" t="s">
        <v>472</v>
      </c>
      <c r="I260" s="92">
        <v>2</v>
      </c>
      <c r="J260" s="117">
        <v>1.04</v>
      </c>
      <c r="K260" s="99" t="s">
        <v>139</v>
      </c>
      <c r="L260" s="133">
        <f>IF(K260="Specific Gravity",J260*8.34,IF(K260="Lbs/Gallon",J260,0))</f>
        <v>8.6736000000000004</v>
      </c>
      <c r="M260" s="119" t="s">
        <v>515</v>
      </c>
      <c r="N260" s="119" t="str">
        <f>IF(ISBLANK(B260)," ",CONCATENATE(A260,"  ",B260," (",C260," ",H260,") ",M260))</f>
        <v>Sherwin Williams (Proline Paints)  Prothane (4800A 4800B) Gloss</v>
      </c>
      <c r="O260" s="93">
        <v>300</v>
      </c>
      <c r="P260" s="93">
        <v>420</v>
      </c>
      <c r="Q260" s="168" t="s">
        <v>30</v>
      </c>
      <c r="R260" s="93">
        <f>IF($Q260="lb/gal",($P260*120),$P260)</f>
        <v>420</v>
      </c>
      <c r="S260" s="109">
        <f>IF(ISBLANK(E260),0,(((D260*G260)+(I260*L260))/(D260+I260)))</f>
        <v>8.7292000000000005</v>
      </c>
      <c r="T260" s="94" t="s">
        <v>117</v>
      </c>
      <c r="U260" s="132">
        <f>IF(ISBLANK(P260)," ",VLOOKUP($T260,'Marine Coating Limits'!$B$3:$C$36,2,FALSE))</f>
        <v>420</v>
      </c>
    </row>
    <row r="261" spans="1:21" s="82" customFormat="1" ht="30">
      <c r="A261" s="169" t="s">
        <v>5</v>
      </c>
      <c r="B261" s="86" t="s">
        <v>764</v>
      </c>
      <c r="C261" s="88" t="s">
        <v>765</v>
      </c>
      <c r="D261" s="169">
        <v>1</v>
      </c>
      <c r="E261" s="169">
        <v>1.7</v>
      </c>
      <c r="F261" s="89" t="s">
        <v>139</v>
      </c>
      <c r="G261" s="144">
        <f>IF(F261="Specific Gravity",E261*8.34,IF(F261="Lbs/Gallon",E261,0))</f>
        <v>14.177999999999999</v>
      </c>
      <c r="H261" s="88" t="s">
        <v>792</v>
      </c>
      <c r="I261" s="169">
        <v>1</v>
      </c>
      <c r="J261" s="169">
        <v>1.53</v>
      </c>
      <c r="K261" s="89" t="s">
        <v>139</v>
      </c>
      <c r="L261" s="112">
        <f>IF(K261="Specific Gravity",J261*8.34,IF(K261="Lbs/Gallon",J261,0))</f>
        <v>12.760199999999999</v>
      </c>
      <c r="M261" s="169" t="s">
        <v>796</v>
      </c>
      <c r="N261" s="119" t="str">
        <f>IF(ISBLANK(B261)," ",CONCATENATE(A261,"  ",B261," (",C261," ",H261,") ",M261))</f>
        <v>Sherwin Williams (Proline Paints)  Recoatable Epoxy Primer (B67H5 B67VJ5) Tan/Buff (Part G)</v>
      </c>
      <c r="O261" s="169">
        <v>5113</v>
      </c>
      <c r="P261" s="169">
        <v>320</v>
      </c>
      <c r="Q261" s="168" t="s">
        <v>30</v>
      </c>
      <c r="R261" s="93">
        <f>IF($Q261="lb/gal",($P261*120),$P261)</f>
        <v>320</v>
      </c>
      <c r="S261" s="109">
        <f>IF(ISBLANK(E261),0,(((D261*G261)+(I261*L261))/(D261+I261)))</f>
        <v>13.469099999999999</v>
      </c>
      <c r="T261" s="94" t="s">
        <v>17</v>
      </c>
      <c r="U261" s="132">
        <f>IF(ISBLANK(P261)," ",VLOOKUP($T261,'Marine Coating Limits'!$B$3:$C$36,2,FALSE))</f>
        <v>340</v>
      </c>
    </row>
    <row r="262" spans="1:21" s="82" customFormat="1" ht="30">
      <c r="A262" s="92" t="s">
        <v>5</v>
      </c>
      <c r="B262" s="122" t="s">
        <v>189</v>
      </c>
      <c r="C262" s="98" t="s">
        <v>204</v>
      </c>
      <c r="D262" s="92">
        <v>1</v>
      </c>
      <c r="E262" s="117">
        <v>0.95</v>
      </c>
      <c r="F262" s="99" t="s">
        <v>139</v>
      </c>
      <c r="G262" s="165">
        <f>IF(F262="Specific Gravity",E262*8.34,IF(F262="Lbs/Gallon",E262,0))</f>
        <v>7.9229999999999992</v>
      </c>
      <c r="H262" s="98"/>
      <c r="I262" s="92"/>
      <c r="J262" s="117"/>
      <c r="K262" s="99" t="s">
        <v>139</v>
      </c>
      <c r="L262" s="133">
        <f>IF(K262="Specific Gravity",J262*8.34,IF(K262="Lbs/Gallon",J262,0))</f>
        <v>0</v>
      </c>
      <c r="M262" s="119" t="s">
        <v>227</v>
      </c>
      <c r="N262" s="119" t="str">
        <f>IF(ISBLANK(B262)," ",CONCATENATE(A262,"  ",B262," (",C262," ",H262,") ",M262))</f>
        <v>Sherwin Williams (Proline Paints)  Seaguard 1000 Marine Enamel (N41B620 ) Black</v>
      </c>
      <c r="O262" s="93">
        <v>101</v>
      </c>
      <c r="P262" s="93">
        <v>420</v>
      </c>
      <c r="Q262" s="168" t="s">
        <v>30</v>
      </c>
      <c r="R262" s="93">
        <f>IF($Q262="lb/gal",($P262*120),$P262)</f>
        <v>420</v>
      </c>
      <c r="S262" s="109">
        <f>IF(ISBLANK(E262),0,(((D262*G262)+(I262*L262))/(D262+I262)))</f>
        <v>7.9229999999999992</v>
      </c>
      <c r="T262" s="94" t="s">
        <v>117</v>
      </c>
      <c r="U262" s="132">
        <f>IF(ISBLANK(P262)," ",VLOOKUP($T262,'Marine Coating Limits'!$B$3:$C$36,2,FALSE))</f>
        <v>420</v>
      </c>
    </row>
    <row r="263" spans="1:21" s="82" customFormat="1" ht="30">
      <c r="A263" s="92" t="s">
        <v>5</v>
      </c>
      <c r="B263" s="122" t="s">
        <v>565</v>
      </c>
      <c r="C263" s="98" t="s">
        <v>566</v>
      </c>
      <c r="D263" s="92">
        <v>1</v>
      </c>
      <c r="E263" s="117">
        <v>0.96</v>
      </c>
      <c r="F263" s="99" t="s">
        <v>139</v>
      </c>
      <c r="G263" s="165">
        <f>IF(F263="Specific Gravity",E263*8.34,IF(F263="Lbs/Gallon",E263,0))</f>
        <v>8.0063999999999993</v>
      </c>
      <c r="H263" s="98"/>
      <c r="I263" s="92"/>
      <c r="J263" s="117"/>
      <c r="K263" s="99" t="s">
        <v>139</v>
      </c>
      <c r="L263" s="133">
        <f>IF(K263="Specific Gravity",J263*8.34,IF(K263="Lbs/Gallon",J263,0))</f>
        <v>0</v>
      </c>
      <c r="M263" s="119" t="s">
        <v>590</v>
      </c>
      <c r="N263" s="119" t="str">
        <f>IF(ISBLANK(B263)," ",CONCATENATE(A263,"  ",B263," (",C263," ",H263,") ",M263))</f>
        <v>Sherwin Williams (Proline Paints)  SEAGUARD 1000 Marine Enamel (N41R621 ) Safety Red</v>
      </c>
      <c r="O263" s="93">
        <v>359</v>
      </c>
      <c r="P263" s="93">
        <v>420</v>
      </c>
      <c r="Q263" s="168" t="s">
        <v>30</v>
      </c>
      <c r="R263" s="93">
        <f>IF($Q263="lb/gal",($P263*120),$P263)</f>
        <v>420</v>
      </c>
      <c r="S263" s="109">
        <f>IF(ISBLANK(E263),0,(((D263*G263)+(I263*L263))/(D263+I263)))</f>
        <v>8.0063999999999993</v>
      </c>
      <c r="T263" s="94" t="s">
        <v>117</v>
      </c>
      <c r="U263" s="132">
        <f>IF(ISBLANK(P263)," ",VLOOKUP($T263,'Marine Coating Limits'!$B$3:$C$36,2,FALSE))</f>
        <v>420</v>
      </c>
    </row>
    <row r="264" spans="1:21" s="82" customFormat="1" ht="30">
      <c r="A264" s="92" t="s">
        <v>5</v>
      </c>
      <c r="B264" s="122" t="s">
        <v>189</v>
      </c>
      <c r="C264" s="98" t="s">
        <v>567</v>
      </c>
      <c r="D264" s="92">
        <v>1</v>
      </c>
      <c r="E264" s="117">
        <v>1.1000000000000001</v>
      </c>
      <c r="F264" s="99" t="s">
        <v>139</v>
      </c>
      <c r="G264" s="165">
        <f>IF(F264="Specific Gravity",E264*8.34,IF(F264="Lbs/Gallon",E264,0))</f>
        <v>9.1740000000000013</v>
      </c>
      <c r="H264" s="98"/>
      <c r="I264" s="92"/>
      <c r="J264" s="117"/>
      <c r="K264" s="99" t="s">
        <v>139</v>
      </c>
      <c r="L264" s="133">
        <f>IF(K264="Specific Gravity",J264*8.34,IF(K264="Lbs/Gallon",J264,0))</f>
        <v>0</v>
      </c>
      <c r="M264" s="119" t="s">
        <v>224</v>
      </c>
      <c r="N264" s="119" t="str">
        <f>IF(ISBLANK(B264)," ",CONCATENATE(A264,"  ",B264," (",C264," ",H264,") ",M264))</f>
        <v>Sherwin Williams (Proline Paints)  Seaguard 1000 Marine Enamel (N41W611 ) White</v>
      </c>
      <c r="O264" s="93">
        <v>320</v>
      </c>
      <c r="P264" s="93">
        <v>420</v>
      </c>
      <c r="Q264" s="168" t="s">
        <v>30</v>
      </c>
      <c r="R264" s="93">
        <f>IF($Q264="lb/gal",($P264*120),$P264)</f>
        <v>420</v>
      </c>
      <c r="S264" s="109">
        <f>IF(ISBLANK(E264),0,(((D264*G264)+(I264*L264))/(D264+I264)))</f>
        <v>9.1740000000000013</v>
      </c>
      <c r="T264" s="94" t="s">
        <v>117</v>
      </c>
      <c r="U264" s="132">
        <f>IF(ISBLANK(P264)," ",VLOOKUP($T264,'Marine Coating Limits'!$B$3:$C$36,2,FALSE))</f>
        <v>420</v>
      </c>
    </row>
    <row r="265" spans="1:21" s="82" customFormat="1" ht="30">
      <c r="A265" s="92" t="s">
        <v>5</v>
      </c>
      <c r="B265" s="122" t="s">
        <v>190</v>
      </c>
      <c r="C265" s="98" t="s">
        <v>568</v>
      </c>
      <c r="D265" s="92">
        <v>1</v>
      </c>
      <c r="E265" s="117">
        <v>1.42</v>
      </c>
      <c r="F265" s="99" t="s">
        <v>139</v>
      </c>
      <c r="G265" s="165">
        <f>IF(F265="Specific Gravity",E265*8.34,IF(F265="Lbs/Gallon",E265,0))</f>
        <v>11.842799999999999</v>
      </c>
      <c r="H265" s="98" t="s">
        <v>213</v>
      </c>
      <c r="I265" s="92">
        <v>1</v>
      </c>
      <c r="J265" s="117">
        <v>1.38</v>
      </c>
      <c r="K265" s="99" t="s">
        <v>139</v>
      </c>
      <c r="L265" s="133">
        <f>IF(K265="Specific Gravity",J265*8.34,IF(K265="Lbs/Gallon",J265,0))</f>
        <v>11.509199999999998</v>
      </c>
      <c r="M265" s="119" t="s">
        <v>484</v>
      </c>
      <c r="N265" s="119" t="str">
        <f>IF(ISBLANK(B265)," ",CONCATENATE(A265,"  ",B265," (",C265," ",H265,") ",M265))</f>
        <v>Sherwin Williams (Proline Paints)  SEAGUARD 5000 HS (N11A350 N11V350) Gray</v>
      </c>
      <c r="O265" s="93">
        <v>5043</v>
      </c>
      <c r="P265" s="93">
        <v>250</v>
      </c>
      <c r="Q265" s="168" t="s">
        <v>30</v>
      </c>
      <c r="R265" s="93">
        <f>IF($Q265="lb/gal",($P265*120),$P265)</f>
        <v>250</v>
      </c>
      <c r="S265" s="109">
        <f>IF(ISBLANK(E265),0,(((D265*G265)+(I265*L265))/(D265+I265)))</f>
        <v>11.675999999999998</v>
      </c>
      <c r="T265" s="94" t="s">
        <v>125</v>
      </c>
      <c r="U265" s="132">
        <f>IF(ISBLANK(P265)," ",VLOOKUP($T265,'Marine Coating Limits'!$B$3:$C$36,2,FALSE))</f>
        <v>280</v>
      </c>
    </row>
    <row r="266" spans="1:21" s="82" customFormat="1" ht="30">
      <c r="A266" s="92" t="s">
        <v>5</v>
      </c>
      <c r="B266" s="122" t="s">
        <v>190</v>
      </c>
      <c r="C266" s="98" t="s">
        <v>569</v>
      </c>
      <c r="D266" s="92">
        <v>1</v>
      </c>
      <c r="E266" s="117">
        <v>1.4</v>
      </c>
      <c r="F266" s="99" t="s">
        <v>139</v>
      </c>
      <c r="G266" s="165">
        <f>IF(F266="Specific Gravity",E266*8.34,IF(F266="Lbs/Gallon",E266,0))</f>
        <v>11.675999999999998</v>
      </c>
      <c r="H266" s="98" t="s">
        <v>213</v>
      </c>
      <c r="I266" s="92">
        <v>1</v>
      </c>
      <c r="J266" s="117">
        <v>1.38</v>
      </c>
      <c r="K266" s="99" t="s">
        <v>139</v>
      </c>
      <c r="L266" s="133">
        <f>IF(K266="Specific Gravity",J266*8.34,IF(K266="Lbs/Gallon",J266,0))</f>
        <v>11.509199999999998</v>
      </c>
      <c r="M266" s="119" t="s">
        <v>477</v>
      </c>
      <c r="N266" s="119" t="str">
        <f>IF(ISBLANK(B266)," ",CONCATENATE(A266,"  ",B266," (",C266," ",H266,") ",M266))</f>
        <v>Sherwin Williams (Proline Paints)  SEAGUARD 5000 HS (N11R350 N11V350) Red</v>
      </c>
      <c r="O266" s="93">
        <v>5042</v>
      </c>
      <c r="P266" s="93">
        <v>250</v>
      </c>
      <c r="Q266" s="168" t="s">
        <v>30</v>
      </c>
      <c r="R266" s="93">
        <f>IF($Q266="lb/gal",($P266*120),$P266)</f>
        <v>250</v>
      </c>
      <c r="S266" s="109">
        <f>IF(ISBLANK(E266),0,(((D266*G266)+(I266*L266))/(D266+I266)))</f>
        <v>11.592599999999997</v>
      </c>
      <c r="T266" s="94" t="s">
        <v>125</v>
      </c>
      <c r="U266" s="132">
        <f>IF(ISBLANK(P266)," ",VLOOKUP($T266,'Marine Coating Limits'!$B$3:$C$36,2,FALSE))</f>
        <v>280</v>
      </c>
    </row>
    <row r="267" spans="1:21" s="82" customFormat="1" ht="30">
      <c r="A267" s="92" t="s">
        <v>5</v>
      </c>
      <c r="B267" s="122" t="s">
        <v>190</v>
      </c>
      <c r="C267" s="98" t="s">
        <v>205</v>
      </c>
      <c r="D267" s="92">
        <v>1</v>
      </c>
      <c r="E267" s="117">
        <v>1.48</v>
      </c>
      <c r="F267" s="99" t="s">
        <v>139</v>
      </c>
      <c r="G267" s="165">
        <f>IF(F267="Specific Gravity",E267*8.34,IF(F267="Lbs/Gallon",E267,0))</f>
        <v>12.3432</v>
      </c>
      <c r="H267" s="98" t="s">
        <v>213</v>
      </c>
      <c r="I267" s="92">
        <v>1</v>
      </c>
      <c r="J267" s="117">
        <v>1.38</v>
      </c>
      <c r="K267" s="99" t="s">
        <v>139</v>
      </c>
      <c r="L267" s="133">
        <f>IF(K267="Specific Gravity",J267*8.34,IF(K267="Lbs/Gallon",J267,0))</f>
        <v>11.509199999999998</v>
      </c>
      <c r="M267" s="119" t="s">
        <v>228</v>
      </c>
      <c r="N267" s="119" t="str">
        <f>IF(ISBLANK(B267)," ",CONCATENATE(A267,"  ",B267," (",C267," ",H267,") ",M267))</f>
        <v>Sherwin Williams (Proline Paints)  SEAGUARD 5000 HS (N11W350 N11V350) OFF WHITE</v>
      </c>
      <c r="O267" s="93">
        <v>322</v>
      </c>
      <c r="P267" s="93">
        <v>250</v>
      </c>
      <c r="Q267" s="168" t="s">
        <v>30</v>
      </c>
      <c r="R267" s="93">
        <f>IF($Q267="lb/gal",($P267*120),$P267)</f>
        <v>250</v>
      </c>
      <c r="S267" s="109">
        <f>IF(ISBLANK(E267),0,(((D267*G267)+(I267*L267))/(D267+I267)))</f>
        <v>11.926199999999998</v>
      </c>
      <c r="T267" s="94" t="s">
        <v>125</v>
      </c>
      <c r="U267" s="132">
        <f>IF(ISBLANK(P267)," ",VLOOKUP($T267,'Marine Coating Limits'!$B$3:$C$36,2,FALSE))</f>
        <v>280</v>
      </c>
    </row>
    <row r="268" spans="1:21" s="82" customFormat="1" ht="30">
      <c r="A268" s="92" t="s">
        <v>5</v>
      </c>
      <c r="B268" s="122" t="s">
        <v>570</v>
      </c>
      <c r="C268" s="98" t="s">
        <v>571</v>
      </c>
      <c r="D268" s="92">
        <v>1</v>
      </c>
      <c r="E268" s="117">
        <v>2.23</v>
      </c>
      <c r="F268" s="99" t="s">
        <v>139</v>
      </c>
      <c r="G268" s="165">
        <f>IF(F268="Specific Gravity",E268*8.34,IF(F268="Lbs/Gallon",E268,0))</f>
        <v>18.598199999999999</v>
      </c>
      <c r="H268" s="98"/>
      <c r="I268" s="92"/>
      <c r="J268" s="117"/>
      <c r="K268" s="99" t="s">
        <v>139</v>
      </c>
      <c r="L268" s="133">
        <f>IF(K268="Specific Gravity",J268*8.34,IF(K268="Lbs/Gallon",J268,0))</f>
        <v>0</v>
      </c>
      <c r="M268" s="119" t="s">
        <v>227</v>
      </c>
      <c r="N268" s="119" t="str">
        <f>IF(ISBLANK(B268)," ",CONCATENATE(A268,"  ",B268," (",C268," ",H268,") ",M268))</f>
        <v>Sherwin Williams (Proline Paints)  SEAGUARD Ablative Antifoulant (P30BQ12 ) Black</v>
      </c>
      <c r="O268" s="93">
        <v>362</v>
      </c>
      <c r="P268" s="93">
        <v>400</v>
      </c>
      <c r="Q268" s="168" t="s">
        <v>30</v>
      </c>
      <c r="R268" s="93">
        <f>IF($Q268="lb/gal",($P268*120),$P268)</f>
        <v>400</v>
      </c>
      <c r="S268" s="109">
        <f>IF(ISBLANK(E268),0,(((D268*G268)+(I268*L268))/(D268+I268)))</f>
        <v>18.598199999999999</v>
      </c>
      <c r="T268" s="94" t="s">
        <v>116</v>
      </c>
      <c r="U268" s="132">
        <f>IF(ISBLANK(P268)," ",VLOOKUP($T268,'Marine Coating Limits'!$B$3:$C$36,2,FALSE))</f>
        <v>400</v>
      </c>
    </row>
    <row r="269" spans="1:21" s="82" customFormat="1" ht="30">
      <c r="A269" s="92" t="s">
        <v>5</v>
      </c>
      <c r="B269" s="122" t="s">
        <v>570</v>
      </c>
      <c r="C269" s="98" t="s">
        <v>572</v>
      </c>
      <c r="D269" s="92">
        <v>1</v>
      </c>
      <c r="E269" s="92">
        <v>2.2799999999999998</v>
      </c>
      <c r="F269" s="99" t="s">
        <v>139</v>
      </c>
      <c r="G269" s="165">
        <f>IF(F269="Specific Gravity",E269*8.34,IF(F269="Lbs/Gallon",E269,0))</f>
        <v>19.015199999999997</v>
      </c>
      <c r="H269" s="98"/>
      <c r="I269" s="92"/>
      <c r="J269" s="117"/>
      <c r="K269" s="99" t="s">
        <v>139</v>
      </c>
      <c r="L269" s="133">
        <f>IF(K269="Specific Gravity",J269*8.34,IF(K269="Lbs/Gallon",J269,0))</f>
        <v>0</v>
      </c>
      <c r="M269" s="119" t="s">
        <v>477</v>
      </c>
      <c r="N269" s="119" t="str">
        <f>IF(ISBLANK(B269)," ",CONCATENATE(A269,"  ",B269," (",C269," ",H269,") ",M269))</f>
        <v>Sherwin Williams (Proline Paints)  SEAGUARD Ablative Antifoulant (P30RQ10 ) Red</v>
      </c>
      <c r="O269" s="93">
        <v>5041</v>
      </c>
      <c r="P269" s="93">
        <v>400</v>
      </c>
      <c r="Q269" s="168" t="s">
        <v>30</v>
      </c>
      <c r="R269" s="93">
        <f>IF($Q269="lb/gal",($P269*120),$P269)</f>
        <v>400</v>
      </c>
      <c r="S269" s="109">
        <f>IF(ISBLANK(E269),0,(((D269*G269)+(I269*L269))/(D269+I269)))</f>
        <v>19.015199999999997</v>
      </c>
      <c r="T269" s="94" t="s">
        <v>116</v>
      </c>
      <c r="U269" s="132">
        <f>IF(ISBLANK(P269)," ",VLOOKUP($T269,'Marine Coating Limits'!$B$3:$C$36,2,FALSE))</f>
        <v>400</v>
      </c>
    </row>
    <row r="270" spans="1:21" s="82" customFormat="1" ht="30">
      <c r="A270" s="92" t="s">
        <v>5</v>
      </c>
      <c r="B270" s="122" t="s">
        <v>573</v>
      </c>
      <c r="C270" s="98" t="s">
        <v>574</v>
      </c>
      <c r="D270" s="92">
        <v>1</v>
      </c>
      <c r="E270" s="92">
        <v>1.53</v>
      </c>
      <c r="F270" s="99" t="s">
        <v>139</v>
      </c>
      <c r="G270" s="165">
        <f>IF(F270="Specific Gravity",E270*8.34,IF(F270="Lbs/Gallon",E270,0))</f>
        <v>12.760199999999999</v>
      </c>
      <c r="H270" s="98"/>
      <c r="I270" s="92"/>
      <c r="J270" s="117"/>
      <c r="K270" s="99" t="s">
        <v>139</v>
      </c>
      <c r="L270" s="133">
        <f>IF(K270="Specific Gravity",J270*8.34,IF(K270="Lbs/Gallon",J270,0))</f>
        <v>0</v>
      </c>
      <c r="M270" s="119" t="s">
        <v>227</v>
      </c>
      <c r="N270" s="119" t="str">
        <f>IF(ISBLANK(B270)," ",CONCATENATE(A270,"  ",B270," (",C270," ",H270,") ",M270))</f>
        <v>Sherwin Williams (Proline Paints)  SEAGUARD Heavy Metal Free Antifoulant (N51B301 ) Black</v>
      </c>
      <c r="O270" s="93">
        <v>363</v>
      </c>
      <c r="P270" s="93">
        <v>340</v>
      </c>
      <c r="Q270" s="168" t="s">
        <v>30</v>
      </c>
      <c r="R270" s="93">
        <f>IF($Q270="lb/gal",($P270*120),$P270)</f>
        <v>340</v>
      </c>
      <c r="S270" s="109">
        <f>IF(ISBLANK(E270),0,(((D270*G270)+(I270*L270))/(D270+I270)))</f>
        <v>12.760199999999999</v>
      </c>
      <c r="T270" s="94" t="s">
        <v>116</v>
      </c>
      <c r="U270" s="132">
        <f>IF(ISBLANK(P270)," ",VLOOKUP($T270,'Marine Coating Limits'!$B$3:$C$36,2,FALSE))</f>
        <v>400</v>
      </c>
    </row>
    <row r="271" spans="1:21" s="82" customFormat="1" ht="30">
      <c r="A271" s="92" t="s">
        <v>5</v>
      </c>
      <c r="B271" s="122" t="s">
        <v>731</v>
      </c>
      <c r="C271" s="98" t="s">
        <v>732</v>
      </c>
      <c r="D271" s="92">
        <v>1</v>
      </c>
      <c r="E271" s="92">
        <v>1.07</v>
      </c>
      <c r="F271" s="99" t="s">
        <v>139</v>
      </c>
      <c r="G271" s="165">
        <f>IF(F271="Specific Gravity",E271*8.34,IF(F271="Lbs/Gallon",E271,0))</f>
        <v>8.9238</v>
      </c>
      <c r="H271" s="98"/>
      <c r="I271" s="92"/>
      <c r="J271" s="117"/>
      <c r="K271" s="99" t="s">
        <v>139</v>
      </c>
      <c r="L271" s="133">
        <f>IF(K271="Specific Gravity",J271*8.34,IF(K271="Lbs/Gallon",J271,0))</f>
        <v>0</v>
      </c>
      <c r="M271" s="119" t="s">
        <v>590</v>
      </c>
      <c r="N271" s="119" t="str">
        <f>IF(ISBLANK(B271)," ",CONCATENATE(A271,"  ",B271," (",C271," ",H271,") ",M271))</f>
        <v>Sherwin Williams (Proline Paints)  SHERCRYL (B66R300 ) Safety Red</v>
      </c>
      <c r="O271" s="93">
        <v>387</v>
      </c>
      <c r="P271" s="93">
        <v>200</v>
      </c>
      <c r="Q271" s="168" t="s">
        <v>30</v>
      </c>
      <c r="R271" s="93">
        <f>IF($Q271="lb/gal",($P271*120),$P271)</f>
        <v>200</v>
      </c>
      <c r="S271" s="109">
        <f>IF(ISBLANK(E271),0,(((D271*G271)+(I271*L271))/(D271+I271)))</f>
        <v>8.9238</v>
      </c>
      <c r="T271" s="94" t="s">
        <v>17</v>
      </c>
      <c r="U271" s="132">
        <f>IF(ISBLANK(P271)," ",VLOOKUP($T271,'Marine Coating Limits'!$B$3:$C$36,2,FALSE))</f>
        <v>340</v>
      </c>
    </row>
    <row r="272" spans="1:21" s="82" customFormat="1" ht="30">
      <c r="A272" s="92" t="s">
        <v>5</v>
      </c>
      <c r="B272" s="122" t="s">
        <v>191</v>
      </c>
      <c r="C272" s="98" t="s">
        <v>429</v>
      </c>
      <c r="D272" s="92">
        <v>1</v>
      </c>
      <c r="E272" s="92">
        <v>1.46</v>
      </c>
      <c r="F272" s="99" t="s">
        <v>139</v>
      </c>
      <c r="G272" s="165">
        <f>IF(F272="Specific Gravity",E272*8.34,IF(F272="Lbs/Gallon",E272,0))</f>
        <v>12.176399999999999</v>
      </c>
      <c r="H272" s="98" t="s">
        <v>214</v>
      </c>
      <c r="I272" s="92">
        <v>1</v>
      </c>
      <c r="J272" s="117">
        <v>1.25</v>
      </c>
      <c r="K272" s="99" t="s">
        <v>139</v>
      </c>
      <c r="L272" s="133">
        <f>IF(K272="Specific Gravity",J272*8.34,IF(K272="Lbs/Gallon",J272,0))</f>
        <v>10.425000000000001</v>
      </c>
      <c r="M272" s="119" t="s">
        <v>484</v>
      </c>
      <c r="N272" s="119" t="str">
        <f>IF(ISBLANK(B272)," ",CONCATENATE(A272,"  ",B272," (",C272," ",H272,") ",M272))</f>
        <v>Sherwin Williams (Proline Paints)  TANKGUARD (N11A100 N11V100) Gray</v>
      </c>
      <c r="O272" s="93">
        <v>118</v>
      </c>
      <c r="P272" s="93">
        <v>340</v>
      </c>
      <c r="Q272" s="168" t="s">
        <v>30</v>
      </c>
      <c r="R272" s="93">
        <f>IF($Q272="lb/gal",($P272*120),$P272)</f>
        <v>340</v>
      </c>
      <c r="S272" s="109">
        <f>IF(ISBLANK(E272),0,(((D272*G272)+(I272*L272))/(D272+I272)))</f>
        <v>11.300699999999999</v>
      </c>
      <c r="T272" s="94" t="s">
        <v>17</v>
      </c>
      <c r="U272" s="132">
        <f>IF(ISBLANK(P272)," ",VLOOKUP($T272,'Marine Coating Limits'!$B$3:$C$36,2,FALSE))</f>
        <v>340</v>
      </c>
    </row>
    <row r="273" spans="1:21" s="82" customFormat="1" ht="30">
      <c r="A273" s="92" t="s">
        <v>5</v>
      </c>
      <c r="B273" s="122" t="s">
        <v>191</v>
      </c>
      <c r="C273" s="98" t="s">
        <v>430</v>
      </c>
      <c r="D273" s="92">
        <v>1</v>
      </c>
      <c r="E273" s="92">
        <v>1.5</v>
      </c>
      <c r="F273" s="99" t="s">
        <v>139</v>
      </c>
      <c r="G273" s="165">
        <f>IF(F273="Specific Gravity",E273*8.34,IF(F273="Lbs/Gallon",E273,0))</f>
        <v>12.51</v>
      </c>
      <c r="H273" s="98" t="s">
        <v>214</v>
      </c>
      <c r="I273" s="92">
        <v>1</v>
      </c>
      <c r="J273" s="117">
        <v>1.25</v>
      </c>
      <c r="K273" s="99" t="s">
        <v>139</v>
      </c>
      <c r="L273" s="133">
        <f>IF(K273="Specific Gravity",J273*8.34,IF(K273="Lbs/Gallon",J273,0))</f>
        <v>10.425000000000001</v>
      </c>
      <c r="M273" s="119" t="s">
        <v>516</v>
      </c>
      <c r="N273" s="119" t="str">
        <f>IF(ISBLANK(B273)," ",CONCATENATE(A273,"  ",B273," (",C273," ",H273,") ",M273))</f>
        <v>Sherwin Williams (Proline Paints)  TANKGUARD (N11G100 N11V100) Matte Green</v>
      </c>
      <c r="O273" s="93">
        <v>321</v>
      </c>
      <c r="P273" s="93">
        <v>340</v>
      </c>
      <c r="Q273" s="169" t="s">
        <v>30</v>
      </c>
      <c r="R273" s="93">
        <f>IF($Q273="lb/gal",($P273*120),$P273)</f>
        <v>340</v>
      </c>
      <c r="S273" s="109">
        <f>IF(ISBLANK(E273),0,(((D273*G273)+(I273*L273))/(D273+I273)))</f>
        <v>11.467500000000001</v>
      </c>
      <c r="T273" s="94" t="s">
        <v>17</v>
      </c>
      <c r="U273" s="132">
        <f>IF(ISBLANK(P273)," ",VLOOKUP($T273,'Marine Coating Limits'!$B$3:$C$36,2,FALSE))</f>
        <v>340</v>
      </c>
    </row>
    <row r="274" spans="1:21" s="82" customFormat="1" ht="30">
      <c r="A274" s="92" t="s">
        <v>5</v>
      </c>
      <c r="B274" s="122" t="s">
        <v>191</v>
      </c>
      <c r="C274" s="98" t="s">
        <v>431</v>
      </c>
      <c r="D274" s="92">
        <v>1</v>
      </c>
      <c r="E274" s="92">
        <v>1.36</v>
      </c>
      <c r="F274" s="99" t="s">
        <v>139</v>
      </c>
      <c r="G274" s="165">
        <f>IF(F274="Specific Gravity",E274*8.34,IF(F274="Lbs/Gallon",E274,0))</f>
        <v>11.342400000000001</v>
      </c>
      <c r="H274" s="98" t="s">
        <v>473</v>
      </c>
      <c r="I274" s="92">
        <v>1</v>
      </c>
      <c r="J274" s="117">
        <v>1.22</v>
      </c>
      <c r="K274" s="99" t="s">
        <v>139</v>
      </c>
      <c r="L274" s="133">
        <f>IF(K274="Specific Gravity",J274*8.34,IF(K274="Lbs/Gallon",J274,0))</f>
        <v>10.174799999999999</v>
      </c>
      <c r="M274" s="119" t="s">
        <v>477</v>
      </c>
      <c r="N274" s="119" t="str">
        <f>IF(ISBLANK(B274)," ",CONCATENATE(A274,"  ",B274," (",C274," ",H274,") ",M274))</f>
        <v>Sherwin Williams (Proline Paints)  TANKGUARD (N11R100 N11V103) Red</v>
      </c>
      <c r="O274" s="93">
        <v>119</v>
      </c>
      <c r="P274" s="93">
        <v>340</v>
      </c>
      <c r="Q274" s="169" t="s">
        <v>30</v>
      </c>
      <c r="R274" s="93">
        <f>IF($Q274="lb/gal",($P274*120),$P274)</f>
        <v>340</v>
      </c>
      <c r="S274" s="109">
        <f>IF(ISBLANK(E274),0,(((D274*G274)+(I274*L274))/(D274+I274)))</f>
        <v>10.758600000000001</v>
      </c>
      <c r="T274" s="94" t="s">
        <v>17</v>
      </c>
      <c r="U274" s="132">
        <f>IF(ISBLANK(P274)," ",VLOOKUP($T274,'Marine Coating Limits'!$B$3:$C$36,2,FALSE))</f>
        <v>340</v>
      </c>
    </row>
    <row r="275" spans="1:21" s="82" customFormat="1" ht="30">
      <c r="A275" s="92" t="s">
        <v>5</v>
      </c>
      <c r="B275" s="122" t="s">
        <v>191</v>
      </c>
      <c r="C275" s="98" t="s">
        <v>206</v>
      </c>
      <c r="D275" s="92">
        <v>1</v>
      </c>
      <c r="E275" s="92">
        <v>1.52</v>
      </c>
      <c r="F275" s="99" t="s">
        <v>139</v>
      </c>
      <c r="G275" s="165">
        <f>IF(F275="Specific Gravity",E275*8.34,IF(F275="Lbs/Gallon",E275,0))</f>
        <v>12.6768</v>
      </c>
      <c r="H275" s="98" t="s">
        <v>474</v>
      </c>
      <c r="I275" s="92">
        <v>1</v>
      </c>
      <c r="J275" s="117">
        <v>1.27</v>
      </c>
      <c r="K275" s="99" t="s">
        <v>139</v>
      </c>
      <c r="L275" s="133">
        <f>IF(K275="Specific Gravity",J275*8.34,IF(K275="Lbs/Gallon",J275,0))</f>
        <v>10.591799999999999</v>
      </c>
      <c r="M275" s="119" t="s">
        <v>224</v>
      </c>
      <c r="N275" s="119" t="str">
        <f>IF(ISBLANK(B275)," ",CONCATENATE(A275,"  ",B275," (",C275," ",H275,") ",M275))</f>
        <v>Sherwin Williams (Proline Paints)  TANKGUARD (N11W100 N11V101) White</v>
      </c>
      <c r="O275" s="93">
        <v>120</v>
      </c>
      <c r="P275" s="93">
        <v>340</v>
      </c>
      <c r="Q275" s="169" t="s">
        <v>30</v>
      </c>
      <c r="R275" s="93">
        <f>IF($Q275="lb/gal",($P275*120),$P275)</f>
        <v>340</v>
      </c>
      <c r="S275" s="109">
        <f>IF(ISBLANK(E275),0,(((D275*G275)+(I275*L275))/(D275+I275)))</f>
        <v>11.6343</v>
      </c>
      <c r="T275" s="94" t="s">
        <v>17</v>
      </c>
      <c r="U275" s="132">
        <f>IF(ISBLANK(P275)," ",VLOOKUP($T275,'Marine Coating Limits'!$B$3:$C$36,2,FALSE))</f>
        <v>340</v>
      </c>
    </row>
    <row r="276" spans="1:21" s="82" customFormat="1" ht="30">
      <c r="A276" s="92" t="s">
        <v>5</v>
      </c>
      <c r="B276" s="122" t="s">
        <v>737</v>
      </c>
      <c r="C276" s="98" t="s">
        <v>738</v>
      </c>
      <c r="D276" s="92">
        <v>1</v>
      </c>
      <c r="E276" s="92">
        <v>1.1200000000000001</v>
      </c>
      <c r="F276" s="99" t="s">
        <v>139</v>
      </c>
      <c r="G276" s="165">
        <f>IF(F276="Specific Gravity",E276*8.34,IF(F276="Lbs/Gallon",E276,0))</f>
        <v>9.3408000000000015</v>
      </c>
      <c r="H276" s="98"/>
      <c r="I276" s="92"/>
      <c r="J276" s="117"/>
      <c r="K276" s="99"/>
      <c r="L276" s="133">
        <f>IF(K276="Specific Gravity",J276*8.34,IF(K276="Lbs/Gallon",J276,0))</f>
        <v>0</v>
      </c>
      <c r="M276" s="119" t="s">
        <v>485</v>
      </c>
      <c r="N276" s="119" t="str">
        <f>IF(ISBLANK(B276)," ",CONCATENATE(A276,"  ",B276," (",C276," ",H276,") ",M276))</f>
        <v>Sherwin Williams (Proline Paints)  TT-P-28G Aluminum Heat Resistant (N43S100 ) Aluminum</v>
      </c>
      <c r="O276" s="93">
        <v>5099</v>
      </c>
      <c r="P276" s="93">
        <v>475</v>
      </c>
      <c r="Q276" s="169" t="s">
        <v>30</v>
      </c>
      <c r="R276" s="93">
        <f>IF($Q276="lb/gal",($P276*120),$P276)</f>
        <v>475</v>
      </c>
      <c r="S276" s="109">
        <f>IF(ISBLANK(E276),0,(((D276*G276)+(I276*L276))/(D276+I276)))</f>
        <v>9.3408000000000015</v>
      </c>
      <c r="T276" s="94" t="s">
        <v>114</v>
      </c>
      <c r="U276" s="132">
        <f>IF(ISBLANK(P276)," ",VLOOKUP($T276,'Marine Coating Limits'!$B$3:$C$36,2,FALSE))</f>
        <v>500</v>
      </c>
    </row>
    <row r="277" spans="1:21" s="82" customFormat="1" ht="30">
      <c r="A277" s="92" t="s">
        <v>5</v>
      </c>
      <c r="B277" s="122" t="s">
        <v>748</v>
      </c>
      <c r="C277" s="98" t="s">
        <v>749</v>
      </c>
      <c r="D277" s="92">
        <v>1</v>
      </c>
      <c r="E277" s="92">
        <v>1.6</v>
      </c>
      <c r="F277" s="99" t="s">
        <v>139</v>
      </c>
      <c r="G277" s="165">
        <f>IF(F277="Specific Gravity",E277*8.34,IF(F277="Lbs/Gallon",E277,0))</f>
        <v>13.344000000000001</v>
      </c>
      <c r="H277" s="98"/>
      <c r="I277" s="92"/>
      <c r="J277" s="117"/>
      <c r="K277" s="99" t="s">
        <v>139</v>
      </c>
      <c r="L277" s="133">
        <f>IF(K277="Specific Gravity",J277*8.34,IF(K277="Lbs/Gallon",J277,0))</f>
        <v>0</v>
      </c>
      <c r="M277" s="119" t="s">
        <v>757</v>
      </c>
      <c r="N277" s="119" t="str">
        <f>IF(ISBLANK(B277)," ",CONCATENATE(A277,"  ",B277," (",C277," ",H277,") ",M277))</f>
        <v>Sherwin Williams (Proline Paints)  TT-P-645B Primer (N42Y100 ) F.84 Yellow</v>
      </c>
      <c r="O277" s="93">
        <v>394</v>
      </c>
      <c r="P277" s="93">
        <v>340</v>
      </c>
      <c r="Q277" s="169" t="s">
        <v>30</v>
      </c>
      <c r="R277" s="93">
        <f>IF($Q277="lb/gal",($P277*120),$P277)</f>
        <v>340</v>
      </c>
      <c r="S277" s="109">
        <f>IF(ISBLANK(E277),0,(((D277*G277)+(I277*L277))/(D277+I277)))</f>
        <v>13.344000000000001</v>
      </c>
      <c r="T277" s="94" t="s">
        <v>17</v>
      </c>
      <c r="U277" s="132">
        <f>IF(ISBLANK(P277)," ",VLOOKUP($T277,'Marine Coating Limits'!$B$3:$C$36,2,FALSE))</f>
        <v>340</v>
      </c>
    </row>
    <row r="278" spans="1:21" s="82" customFormat="1" ht="30">
      <c r="A278" s="92" t="s">
        <v>696</v>
      </c>
      <c r="B278" s="122" t="s">
        <v>697</v>
      </c>
      <c r="C278" s="98" t="s">
        <v>698</v>
      </c>
      <c r="D278" s="92">
        <v>1</v>
      </c>
      <c r="E278" s="92">
        <v>1.33</v>
      </c>
      <c r="F278" s="99" t="s">
        <v>139</v>
      </c>
      <c r="G278" s="165">
        <f>IF(F278="Specific Gravity",E278*8.34,IF(F278="Lbs/Gallon",E278,0))</f>
        <v>11.0922</v>
      </c>
      <c r="H278" s="98" t="s">
        <v>702</v>
      </c>
      <c r="I278" s="92">
        <v>1</v>
      </c>
      <c r="J278" s="117">
        <v>1.28</v>
      </c>
      <c r="K278" s="99" t="s">
        <v>139</v>
      </c>
      <c r="L278" s="133">
        <f>IF(K278="Specific Gravity",J278*8.34,IF(K278="Lbs/Gallon",J278,0))</f>
        <v>10.6752</v>
      </c>
      <c r="M278" s="119" t="s">
        <v>222</v>
      </c>
      <c r="N278" s="119" t="str">
        <f>IF(ISBLANK(B278)," ",CONCATENATE(A278,"  ",B278," (",C278," ",H278,") ",M278))</f>
        <v>Stic-Adhesive Products  Formula 150 Type IV (2441D3 24441D3) Green</v>
      </c>
      <c r="O278" s="93">
        <v>5087</v>
      </c>
      <c r="P278" s="93">
        <v>340</v>
      </c>
      <c r="Q278" s="169" t="s">
        <v>30</v>
      </c>
      <c r="R278" s="93">
        <f>IF($Q278="lb/gal",($P278*120),$P278)</f>
        <v>340</v>
      </c>
      <c r="S278" s="109">
        <f>IF(ISBLANK(E278),0,(((D278*G278)+(I278*L278))/(D278+I278)))</f>
        <v>10.883700000000001</v>
      </c>
      <c r="T278" s="94" t="s">
        <v>17</v>
      </c>
      <c r="U278" s="132">
        <f>IF(ISBLANK(P278)," ",VLOOKUP($T278,'Marine Coating Limits'!$B$3:$C$36,2,FALSE))</f>
        <v>340</v>
      </c>
    </row>
    <row r="279" spans="1:21" s="82" customFormat="1" ht="30">
      <c r="A279" s="92" t="s">
        <v>696</v>
      </c>
      <c r="B279" s="122" t="s">
        <v>725</v>
      </c>
      <c r="C279" s="98" t="s">
        <v>726</v>
      </c>
      <c r="D279" s="92">
        <v>1</v>
      </c>
      <c r="E279" s="92">
        <v>1.56</v>
      </c>
      <c r="F279" s="99" t="s">
        <v>139</v>
      </c>
      <c r="G279" s="165">
        <f>IF(F279="Specific Gravity",E279*8.34,IF(F279="Lbs/Gallon",E279,0))</f>
        <v>13.010400000000001</v>
      </c>
      <c r="H279" s="98"/>
      <c r="I279" s="92"/>
      <c r="J279" s="117"/>
      <c r="K279" s="99"/>
      <c r="L279" s="133">
        <f>IF(K279="Specific Gravity",J279*8.34,IF(K279="Lbs/Gallon",J279,0))</f>
        <v>0</v>
      </c>
      <c r="M279" s="119" t="s">
        <v>727</v>
      </c>
      <c r="N279" s="119" t="str">
        <f>IF(ISBLANK(B279)," ",CONCATENATE(A279,"  ",B279," (",C279," ",H279,") ",M279))</f>
        <v>Stic-Adhesive Products  STIC-KOTE Chlorinated Alkyd Resin (24607B ) White Semigloss</v>
      </c>
      <c r="O279" s="93">
        <v>5094</v>
      </c>
      <c r="P279" s="93">
        <v>250</v>
      </c>
      <c r="Q279" s="169" t="s">
        <v>30</v>
      </c>
      <c r="R279" s="93">
        <f>IF($Q279="lb/gal",($P279*120),$P279)</f>
        <v>250</v>
      </c>
      <c r="S279" s="109">
        <f>IF(ISBLANK(E279),0,(((D279*G279)+(I279*L279))/(D279+I279)))</f>
        <v>13.010400000000001</v>
      </c>
      <c r="T279" s="94" t="s">
        <v>17</v>
      </c>
      <c r="U279" s="132">
        <f>IF(ISBLANK(P279)," ",VLOOKUP($T279,'Marine Coating Limits'!$B$3:$C$36,2,FALSE))</f>
        <v>340</v>
      </c>
    </row>
    <row r="280" spans="1:21" s="82" customFormat="1" ht="30">
      <c r="A280" s="92" t="s">
        <v>696</v>
      </c>
      <c r="B280" s="122" t="s">
        <v>774</v>
      </c>
      <c r="C280" s="98" t="s">
        <v>775</v>
      </c>
      <c r="D280" s="92">
        <v>1</v>
      </c>
      <c r="E280" s="92">
        <v>1.51</v>
      </c>
      <c r="F280" s="99" t="s">
        <v>139</v>
      </c>
      <c r="G280" s="165">
        <f>IF(F280="Specific Gravity",E280*8.34,IF(F280="Lbs/Gallon",E280,0))</f>
        <v>12.593399999999999</v>
      </c>
      <c r="H280" s="98"/>
      <c r="I280" s="92"/>
      <c r="J280" s="117"/>
      <c r="K280" s="99" t="s">
        <v>139</v>
      </c>
      <c r="L280" s="133">
        <f>IF(K280="Specific Gravity",J280*8.34,IF(K280="Lbs/Gallon",J280,0))</f>
        <v>0</v>
      </c>
      <c r="M280" s="119" t="s">
        <v>476</v>
      </c>
      <c r="N280" s="119" t="str">
        <f>IF(ISBLANK(B280)," ",CONCATENATE(A280,"  ",B280," (",C280," ",H280,") ",M280))</f>
        <v>Stic-Adhesive Products  Zinc-Molybdate Primer, Formula 84 (TT-P645B ) Yellow</v>
      </c>
      <c r="O280" s="93">
        <v>5121</v>
      </c>
      <c r="P280" s="93">
        <v>340</v>
      </c>
      <c r="Q280" s="169" t="s">
        <v>30</v>
      </c>
      <c r="R280" s="93">
        <f>IF($Q280="lb/gal",($P280*120),$P280)</f>
        <v>340</v>
      </c>
      <c r="S280" s="109">
        <f>IF(ISBLANK(E280),0,(((D280*G280)+(I280*L280))/(D280+I280)))</f>
        <v>12.593399999999999</v>
      </c>
      <c r="T280" s="94" t="s">
        <v>17</v>
      </c>
      <c r="U280" s="132">
        <f>IF(ISBLANK(P280)," ",VLOOKUP($T280,'Marine Coating Limits'!$B$3:$C$36,2,FALSE))</f>
        <v>340</v>
      </c>
    </row>
    <row r="281" spans="1:21" s="82" customFormat="1">
      <c r="A281" s="92"/>
      <c r="B281" s="122"/>
      <c r="C281" s="98"/>
      <c r="D281" s="92"/>
      <c r="E281" s="92"/>
      <c r="F281" s="99"/>
      <c r="G281" s="165">
        <f>IF(F281="Specific Gravity",E281*8.34,IF(F281="Lbs/Gallon",E281,0))</f>
        <v>0</v>
      </c>
      <c r="H281" s="98"/>
      <c r="I281" s="92"/>
      <c r="J281" s="117"/>
      <c r="K281" s="99"/>
      <c r="L281" s="133">
        <f>IF(K281="Specific Gravity",J281*8.34,IF(K281="Lbs/Gallon",J281,0))</f>
        <v>0</v>
      </c>
      <c r="M281" s="119"/>
      <c r="N281" s="119" t="str">
        <f>IF(ISBLANK(B281)," ",CONCATENATE(A281,"  ",B281," (",C281," ",H281,") ",M281))</f>
        <v xml:space="preserve"> </v>
      </c>
      <c r="O281" s="93"/>
      <c r="P281" s="93"/>
      <c r="Q281" s="168"/>
      <c r="R281" s="93">
        <f>IF($Q281="lb/gal",($P281*120),$P281)</f>
        <v>0</v>
      </c>
      <c r="S281" s="109">
        <f>IF(ISBLANK(E281),0,(((D281*G281)+(I281*L281))/(D281+I281)))</f>
        <v>0</v>
      </c>
      <c r="T281" s="94"/>
      <c r="U281" s="132" t="str">
        <f>IF(ISBLANK(P281)," ",VLOOKUP($T281,'Marine Coating Limits'!$B$3:$C$36,2,FALSE))</f>
        <v xml:space="preserve"> </v>
      </c>
    </row>
    <row r="282" spans="1:21" s="82" customFormat="1">
      <c r="A282" s="92"/>
      <c r="B282" s="122"/>
      <c r="C282" s="98"/>
      <c r="D282" s="92"/>
      <c r="E282" s="92"/>
      <c r="F282" s="99"/>
      <c r="G282" s="165">
        <f>IF(F282="Specific Gravity",E282*8.34,IF(F282="Lbs/Gallon",E282,0))</f>
        <v>0</v>
      </c>
      <c r="H282" s="98"/>
      <c r="I282" s="92"/>
      <c r="J282" s="117"/>
      <c r="K282" s="99"/>
      <c r="L282" s="133">
        <f>IF(K282="Specific Gravity",J282*8.34,IF(K282="Lbs/Gallon",J282,0))</f>
        <v>0</v>
      </c>
      <c r="M282" s="119"/>
      <c r="N282" s="119" t="str">
        <f>IF(ISBLANK(B282)," ",CONCATENATE(A282,"  ",B282," (",C282," ",H282,") ",M282))</f>
        <v xml:space="preserve"> </v>
      </c>
      <c r="O282" s="93"/>
      <c r="P282" s="93"/>
      <c r="Q282" s="168"/>
      <c r="R282" s="93">
        <f>IF($Q282="lb/gal",($P282*120),$P282)</f>
        <v>0</v>
      </c>
      <c r="S282" s="109">
        <f>IF(ISBLANK(E282),0,(((D282*G282)+(I282*L282))/(D282+I282)))</f>
        <v>0</v>
      </c>
      <c r="T282" s="94"/>
      <c r="U282" s="132" t="str">
        <f>IF(ISBLANK(P282)," ",VLOOKUP($T282,'Marine Coating Limits'!$B$3:$C$36,2,FALSE))</f>
        <v xml:space="preserve"> </v>
      </c>
    </row>
    <row r="283" spans="1:21" s="82" customFormat="1">
      <c r="A283" s="92"/>
      <c r="B283" s="122"/>
      <c r="C283" s="98"/>
      <c r="D283" s="92"/>
      <c r="E283" s="92"/>
      <c r="F283" s="99"/>
      <c r="G283" s="165">
        <f t="shared" ref="G273:G300" si="0">IF(F283="Specific Gravity",E283*8.34,IF(F283="Lbs/Gallon",E283,0))</f>
        <v>0</v>
      </c>
      <c r="H283" s="98"/>
      <c r="I283" s="92"/>
      <c r="J283" s="117"/>
      <c r="K283" s="99"/>
      <c r="L283" s="133">
        <f t="shared" ref="L261:L320" si="1">IF(K283="Specific Gravity",J283*8.34,IF(K283="Lbs/Gallon",J283,0))</f>
        <v>0</v>
      </c>
      <c r="M283" s="119"/>
      <c r="N283" s="119" t="str">
        <f t="shared" ref="N261:N320" si="2">IF(ISBLANK(B283)," ",CONCATENATE(A283,"  ",B283," (",C283," ",H283,") ",M283))</f>
        <v xml:space="preserve"> </v>
      </c>
      <c r="O283" s="93"/>
      <c r="P283" s="93"/>
      <c r="Q283" s="168"/>
      <c r="R283" s="93">
        <f t="shared" ref="R256:R283" si="3">IF($Q283="lb/gal",($P283*120),$P283)</f>
        <v>0</v>
      </c>
      <c r="S283" s="109">
        <f t="shared" ref="S261:S320" si="4">IF(ISBLANK(E283),0,(((D283*G283)+(I283*L283))/(D283+I283)))</f>
        <v>0</v>
      </c>
      <c r="T283" s="94"/>
      <c r="U283" s="132" t="str">
        <f>IF(ISBLANK(P283)," ",VLOOKUP($T283,'Marine Coating Limits'!$B$3:$C$36,2,FALSE))</f>
        <v xml:space="preserve"> </v>
      </c>
    </row>
    <row r="284" spans="1:21" s="82" customFormat="1">
      <c r="A284" s="92"/>
      <c r="B284" s="122"/>
      <c r="C284" s="98"/>
      <c r="D284" s="92"/>
      <c r="E284" s="92"/>
      <c r="F284" s="99"/>
      <c r="G284" s="165">
        <f t="shared" si="0"/>
        <v>0</v>
      </c>
      <c r="H284" s="98"/>
      <c r="I284" s="92"/>
      <c r="J284" s="117"/>
      <c r="K284" s="99"/>
      <c r="L284" s="133">
        <f t="shared" si="1"/>
        <v>0</v>
      </c>
      <c r="M284" s="119"/>
      <c r="N284" s="119" t="str">
        <f t="shared" si="2"/>
        <v xml:space="preserve"> </v>
      </c>
      <c r="O284" s="93"/>
      <c r="P284" s="93"/>
      <c r="Q284" s="168"/>
      <c r="R284" s="93">
        <f t="shared" ref="R284:R315" si="5">IF($Q284="lb/gal",($P284*120),$P284)</f>
        <v>0</v>
      </c>
      <c r="S284" s="109">
        <f t="shared" si="4"/>
        <v>0</v>
      </c>
      <c r="T284" s="94"/>
      <c r="U284" s="132" t="str">
        <f>IF(ISBLANK(P284)," ",VLOOKUP($T284,'Marine Coating Limits'!$B$3:$C$36,2,FALSE))</f>
        <v xml:space="preserve"> </v>
      </c>
    </row>
    <row r="285" spans="1:21" s="82" customFormat="1">
      <c r="A285" s="92"/>
      <c r="B285" s="122"/>
      <c r="C285" s="98"/>
      <c r="D285" s="92"/>
      <c r="E285" s="92"/>
      <c r="F285" s="99"/>
      <c r="G285" s="165">
        <f t="shared" si="0"/>
        <v>0</v>
      </c>
      <c r="H285" s="98"/>
      <c r="I285" s="92"/>
      <c r="J285" s="117"/>
      <c r="K285" s="99"/>
      <c r="L285" s="133">
        <f t="shared" si="1"/>
        <v>0</v>
      </c>
      <c r="M285" s="119"/>
      <c r="N285" s="119" t="str">
        <f t="shared" si="2"/>
        <v xml:space="preserve"> </v>
      </c>
      <c r="O285" s="93"/>
      <c r="P285" s="93"/>
      <c r="Q285" s="168"/>
      <c r="R285" s="93">
        <f t="shared" si="5"/>
        <v>0</v>
      </c>
      <c r="S285" s="109">
        <f t="shared" si="4"/>
        <v>0</v>
      </c>
      <c r="T285" s="94"/>
      <c r="U285" s="132" t="str">
        <f>IF(ISBLANK(P285)," ",VLOOKUP($T285,'Marine Coating Limits'!$B$3:$C$36,2,FALSE))</f>
        <v xml:space="preserve"> </v>
      </c>
    </row>
    <row r="286" spans="1:21" s="82" customFormat="1">
      <c r="A286" s="128"/>
      <c r="B286" s="161"/>
      <c r="C286" s="159"/>
      <c r="D286" s="128"/>
      <c r="E286" s="128"/>
      <c r="F286" s="160"/>
      <c r="G286" s="144">
        <f t="shared" si="0"/>
        <v>0</v>
      </c>
      <c r="H286" s="159"/>
      <c r="I286" s="128"/>
      <c r="J286" s="128"/>
      <c r="K286" s="160"/>
      <c r="L286" s="144">
        <f t="shared" si="1"/>
        <v>0</v>
      </c>
      <c r="M286" s="128"/>
      <c r="N286" s="119" t="str">
        <f t="shared" si="2"/>
        <v xml:space="preserve"> </v>
      </c>
      <c r="O286" s="128"/>
      <c r="P286" s="128"/>
      <c r="Q286" s="128"/>
      <c r="R286" s="93">
        <f t="shared" si="5"/>
        <v>0</v>
      </c>
      <c r="S286" s="109">
        <f t="shared" si="4"/>
        <v>0</v>
      </c>
      <c r="T286" s="94"/>
      <c r="U286" s="132" t="str">
        <f>IF(ISBLANK(P286)," ",VLOOKUP($T286,'Marine Coating Limits'!$B$3:$C$36,2,FALSE))</f>
        <v xml:space="preserve"> </v>
      </c>
    </row>
    <row r="287" spans="1:21" s="82" customFormat="1">
      <c r="A287" s="128"/>
      <c r="B287" s="161"/>
      <c r="C287" s="159"/>
      <c r="D287" s="128"/>
      <c r="E287" s="128"/>
      <c r="F287" s="160"/>
      <c r="G287" s="144">
        <f t="shared" si="0"/>
        <v>0</v>
      </c>
      <c r="H287" s="159"/>
      <c r="I287" s="128"/>
      <c r="J287" s="128"/>
      <c r="K287" s="160"/>
      <c r="L287" s="144">
        <f t="shared" si="1"/>
        <v>0</v>
      </c>
      <c r="M287" s="128"/>
      <c r="N287" s="119" t="str">
        <f t="shared" si="2"/>
        <v xml:space="preserve"> </v>
      </c>
      <c r="O287" s="128"/>
      <c r="P287" s="128"/>
      <c r="Q287" s="128"/>
      <c r="R287" s="93">
        <f t="shared" si="5"/>
        <v>0</v>
      </c>
      <c r="S287" s="109">
        <f t="shared" si="4"/>
        <v>0</v>
      </c>
      <c r="T287" s="94"/>
      <c r="U287" s="132" t="str">
        <f>IF(ISBLANK(P287)," ",VLOOKUP($T287,'Marine Coating Limits'!$B$3:$C$36,2,FALSE))</f>
        <v xml:space="preserve"> </v>
      </c>
    </row>
    <row r="288" spans="1:21" s="82" customFormat="1">
      <c r="A288" s="128"/>
      <c r="B288" s="161"/>
      <c r="C288" s="159"/>
      <c r="D288" s="128"/>
      <c r="E288" s="128"/>
      <c r="F288" s="160"/>
      <c r="G288" s="144">
        <f t="shared" si="0"/>
        <v>0</v>
      </c>
      <c r="H288" s="159"/>
      <c r="I288" s="128"/>
      <c r="J288" s="128"/>
      <c r="K288" s="160"/>
      <c r="L288" s="144">
        <f t="shared" si="1"/>
        <v>0</v>
      </c>
      <c r="M288" s="128"/>
      <c r="N288" s="119" t="str">
        <f t="shared" si="2"/>
        <v xml:space="preserve"> </v>
      </c>
      <c r="O288" s="128"/>
      <c r="P288" s="128"/>
      <c r="Q288" s="128"/>
      <c r="R288" s="93">
        <f t="shared" si="5"/>
        <v>0</v>
      </c>
      <c r="S288" s="109">
        <f t="shared" si="4"/>
        <v>0</v>
      </c>
      <c r="T288" s="94"/>
      <c r="U288" s="132" t="str">
        <f>IF(ISBLANK(P288)," ",VLOOKUP($T288,'Marine Coating Limits'!$B$3:$C$36,2,FALSE))</f>
        <v xml:space="preserve"> </v>
      </c>
    </row>
    <row r="289" spans="1:21" s="82" customFormat="1">
      <c r="A289" s="128"/>
      <c r="B289" s="161"/>
      <c r="C289" s="159"/>
      <c r="D289" s="128"/>
      <c r="E289" s="128"/>
      <c r="F289" s="160"/>
      <c r="G289" s="144">
        <f t="shared" si="0"/>
        <v>0</v>
      </c>
      <c r="H289" s="159"/>
      <c r="I289" s="128"/>
      <c r="J289" s="128"/>
      <c r="K289" s="160"/>
      <c r="L289" s="144">
        <f t="shared" si="1"/>
        <v>0</v>
      </c>
      <c r="M289" s="128"/>
      <c r="N289" s="119" t="str">
        <f t="shared" si="2"/>
        <v xml:space="preserve"> </v>
      </c>
      <c r="O289" s="128"/>
      <c r="P289" s="128"/>
      <c r="Q289" s="128"/>
      <c r="R289" s="93">
        <f t="shared" si="5"/>
        <v>0</v>
      </c>
      <c r="S289" s="109">
        <f t="shared" si="4"/>
        <v>0</v>
      </c>
      <c r="T289" s="94"/>
      <c r="U289" s="132" t="str">
        <f>IF(ISBLANK(P289)," ",VLOOKUP($T289,'Marine Coating Limits'!$B$3:$C$36,2,FALSE))</f>
        <v xml:space="preserve"> </v>
      </c>
    </row>
    <row r="290" spans="1:21" s="82" customFormat="1">
      <c r="A290" s="128"/>
      <c r="B290" s="161"/>
      <c r="C290" s="159"/>
      <c r="D290" s="128"/>
      <c r="E290" s="128"/>
      <c r="F290" s="160"/>
      <c r="G290" s="144">
        <f t="shared" si="0"/>
        <v>0</v>
      </c>
      <c r="H290" s="159"/>
      <c r="I290" s="128"/>
      <c r="J290" s="128"/>
      <c r="K290" s="160"/>
      <c r="L290" s="144">
        <f t="shared" si="1"/>
        <v>0</v>
      </c>
      <c r="M290" s="128"/>
      <c r="N290" s="119" t="str">
        <f t="shared" si="2"/>
        <v xml:space="preserve"> </v>
      </c>
      <c r="O290" s="128"/>
      <c r="P290" s="128"/>
      <c r="Q290" s="128"/>
      <c r="R290" s="93">
        <f t="shared" si="5"/>
        <v>0</v>
      </c>
      <c r="S290" s="109">
        <f t="shared" si="4"/>
        <v>0</v>
      </c>
      <c r="T290" s="94"/>
      <c r="U290" s="132" t="str">
        <f>IF(ISBLANK(P290)," ",VLOOKUP($T290,'Marine Coating Limits'!$B$3:$C$36,2,FALSE))</f>
        <v xml:space="preserve"> </v>
      </c>
    </row>
    <row r="291" spans="1:21" s="82" customFormat="1">
      <c r="A291" s="128"/>
      <c r="B291" s="161"/>
      <c r="C291" s="159"/>
      <c r="D291" s="128"/>
      <c r="E291" s="128"/>
      <c r="F291" s="160"/>
      <c r="G291" s="144">
        <f t="shared" si="0"/>
        <v>0</v>
      </c>
      <c r="H291" s="159"/>
      <c r="I291" s="128"/>
      <c r="J291" s="128"/>
      <c r="K291" s="160"/>
      <c r="L291" s="144">
        <f t="shared" si="1"/>
        <v>0</v>
      </c>
      <c r="M291" s="128"/>
      <c r="N291" s="119" t="str">
        <f t="shared" si="2"/>
        <v xml:space="preserve"> </v>
      </c>
      <c r="O291" s="128"/>
      <c r="P291" s="128"/>
      <c r="Q291" s="128"/>
      <c r="R291" s="93">
        <f t="shared" si="5"/>
        <v>0</v>
      </c>
      <c r="S291" s="109">
        <f t="shared" si="4"/>
        <v>0</v>
      </c>
      <c r="T291" s="94"/>
      <c r="U291" s="132" t="str">
        <f>IF(ISBLANK(P291)," ",VLOOKUP($T291,'Marine Coating Limits'!$B$3:$C$36,2,FALSE))</f>
        <v xml:space="preserve"> </v>
      </c>
    </row>
    <row r="292" spans="1:21" s="82" customFormat="1">
      <c r="A292" s="128"/>
      <c r="B292" s="161"/>
      <c r="C292" s="159"/>
      <c r="D292" s="128"/>
      <c r="E292" s="128"/>
      <c r="F292" s="160"/>
      <c r="G292" s="144">
        <f t="shared" si="0"/>
        <v>0</v>
      </c>
      <c r="H292" s="159"/>
      <c r="I292" s="128"/>
      <c r="J292" s="128"/>
      <c r="K292" s="160"/>
      <c r="L292" s="144">
        <f t="shared" si="1"/>
        <v>0</v>
      </c>
      <c r="M292" s="128"/>
      <c r="N292" s="119" t="str">
        <f t="shared" si="2"/>
        <v xml:space="preserve"> </v>
      </c>
      <c r="O292" s="128"/>
      <c r="P292" s="128"/>
      <c r="Q292" s="128"/>
      <c r="R292" s="93">
        <f t="shared" si="5"/>
        <v>0</v>
      </c>
      <c r="S292" s="109">
        <f t="shared" si="4"/>
        <v>0</v>
      </c>
      <c r="T292" s="94"/>
      <c r="U292" s="132" t="str">
        <f>IF(ISBLANK(P292)," ",VLOOKUP($T292,'Marine Coating Limits'!$B$3:$C$36,2,FALSE))</f>
        <v xml:space="preserve"> </v>
      </c>
    </row>
    <row r="293" spans="1:21" s="82" customFormat="1">
      <c r="A293" s="128"/>
      <c r="B293" s="161"/>
      <c r="C293" s="159"/>
      <c r="D293" s="128"/>
      <c r="E293" s="128"/>
      <c r="F293" s="160"/>
      <c r="G293" s="144">
        <f t="shared" si="0"/>
        <v>0</v>
      </c>
      <c r="H293" s="159"/>
      <c r="I293" s="128"/>
      <c r="J293" s="128"/>
      <c r="K293" s="160"/>
      <c r="L293" s="144">
        <f t="shared" si="1"/>
        <v>0</v>
      </c>
      <c r="M293" s="128"/>
      <c r="N293" s="119" t="str">
        <f t="shared" si="2"/>
        <v xml:space="preserve"> </v>
      </c>
      <c r="O293" s="128"/>
      <c r="P293" s="128"/>
      <c r="Q293" s="128"/>
      <c r="R293" s="93">
        <f t="shared" si="5"/>
        <v>0</v>
      </c>
      <c r="S293" s="109">
        <f t="shared" si="4"/>
        <v>0</v>
      </c>
      <c r="T293" s="94"/>
      <c r="U293" s="132" t="str">
        <f>IF(ISBLANK(P293)," ",VLOOKUP($T293,'Marine Coating Limits'!$B$3:$C$36,2,FALSE))</f>
        <v xml:space="preserve"> </v>
      </c>
    </row>
    <row r="294" spans="1:21" s="82" customFormat="1">
      <c r="A294" s="128"/>
      <c r="B294" s="161"/>
      <c r="C294" s="159"/>
      <c r="D294" s="128"/>
      <c r="E294" s="128"/>
      <c r="F294" s="160"/>
      <c r="G294" s="144">
        <f t="shared" si="0"/>
        <v>0</v>
      </c>
      <c r="H294" s="159"/>
      <c r="I294" s="128"/>
      <c r="J294" s="128"/>
      <c r="K294" s="160"/>
      <c r="L294" s="144">
        <f t="shared" si="1"/>
        <v>0</v>
      </c>
      <c r="M294" s="128"/>
      <c r="N294" s="119" t="str">
        <f t="shared" si="2"/>
        <v xml:space="preserve"> </v>
      </c>
      <c r="O294" s="128"/>
      <c r="P294" s="128"/>
      <c r="Q294" s="128"/>
      <c r="R294" s="93">
        <f t="shared" si="5"/>
        <v>0</v>
      </c>
      <c r="S294" s="109">
        <f t="shared" si="4"/>
        <v>0</v>
      </c>
      <c r="T294" s="94"/>
      <c r="U294" s="132" t="str">
        <f>IF(ISBLANK(P294)," ",VLOOKUP($T294,'Marine Coating Limits'!$B$3:$C$36,2,FALSE))</f>
        <v xml:space="preserve"> </v>
      </c>
    </row>
    <row r="295" spans="1:21" s="82" customFormat="1">
      <c r="A295" s="128"/>
      <c r="B295" s="161"/>
      <c r="C295" s="159"/>
      <c r="D295" s="128"/>
      <c r="E295" s="128"/>
      <c r="F295" s="160"/>
      <c r="G295" s="144">
        <f t="shared" si="0"/>
        <v>0</v>
      </c>
      <c r="H295" s="159"/>
      <c r="I295" s="128"/>
      <c r="J295" s="128"/>
      <c r="K295" s="160"/>
      <c r="L295" s="144">
        <f t="shared" si="1"/>
        <v>0</v>
      </c>
      <c r="M295" s="128"/>
      <c r="N295" s="119" t="str">
        <f t="shared" si="2"/>
        <v xml:space="preserve"> </v>
      </c>
      <c r="O295" s="128"/>
      <c r="P295" s="128"/>
      <c r="Q295" s="128"/>
      <c r="R295" s="93">
        <f t="shared" si="5"/>
        <v>0</v>
      </c>
      <c r="S295" s="109">
        <f t="shared" si="4"/>
        <v>0</v>
      </c>
      <c r="T295" s="94"/>
      <c r="U295" s="132" t="str">
        <f>IF(ISBLANK(P295)," ",VLOOKUP($T295,'Marine Coating Limits'!$B$3:$C$36,2,FALSE))</f>
        <v xml:space="preserve"> </v>
      </c>
    </row>
    <row r="296" spans="1:21" s="82" customFormat="1">
      <c r="A296" s="128"/>
      <c r="B296" s="161"/>
      <c r="C296" s="159"/>
      <c r="D296" s="128"/>
      <c r="E296" s="128"/>
      <c r="F296" s="160"/>
      <c r="G296" s="144">
        <f t="shared" si="0"/>
        <v>0</v>
      </c>
      <c r="H296" s="159"/>
      <c r="I296" s="128"/>
      <c r="J296" s="128"/>
      <c r="K296" s="160"/>
      <c r="L296" s="144">
        <f t="shared" si="1"/>
        <v>0</v>
      </c>
      <c r="M296" s="128"/>
      <c r="N296" s="119" t="str">
        <f t="shared" si="2"/>
        <v xml:space="preserve"> </v>
      </c>
      <c r="O296" s="128"/>
      <c r="P296" s="128"/>
      <c r="Q296" s="128"/>
      <c r="R296" s="93">
        <f t="shared" si="5"/>
        <v>0</v>
      </c>
      <c r="S296" s="109">
        <f t="shared" si="4"/>
        <v>0</v>
      </c>
      <c r="T296" s="94"/>
      <c r="U296" s="132" t="str">
        <f>IF(ISBLANK(P296)," ",VLOOKUP($T296,'Marine Coating Limits'!$B$3:$C$36,2,FALSE))</f>
        <v xml:space="preserve"> </v>
      </c>
    </row>
    <row r="297" spans="1:21" s="82" customFormat="1">
      <c r="A297" s="128"/>
      <c r="B297" s="161"/>
      <c r="C297" s="159"/>
      <c r="D297" s="128"/>
      <c r="E297" s="128"/>
      <c r="F297" s="160"/>
      <c r="G297" s="144">
        <f t="shared" si="0"/>
        <v>0</v>
      </c>
      <c r="H297" s="159"/>
      <c r="I297" s="128"/>
      <c r="J297" s="128"/>
      <c r="K297" s="160"/>
      <c r="L297" s="144">
        <f t="shared" si="1"/>
        <v>0</v>
      </c>
      <c r="M297" s="128"/>
      <c r="N297" s="119" t="str">
        <f t="shared" si="2"/>
        <v xml:space="preserve"> </v>
      </c>
      <c r="O297" s="128"/>
      <c r="P297" s="128"/>
      <c r="Q297" s="128"/>
      <c r="R297" s="93">
        <f t="shared" si="5"/>
        <v>0</v>
      </c>
      <c r="S297" s="109">
        <f t="shared" si="4"/>
        <v>0</v>
      </c>
      <c r="T297" s="94"/>
      <c r="U297" s="132" t="str">
        <f>IF(ISBLANK(P297)," ",VLOOKUP($T297,'Marine Coating Limits'!$B$3:$C$36,2,FALSE))</f>
        <v xml:space="preserve"> </v>
      </c>
    </row>
    <row r="298" spans="1:21" s="82" customFormat="1">
      <c r="A298" s="128"/>
      <c r="B298" s="161"/>
      <c r="C298" s="159"/>
      <c r="D298" s="128"/>
      <c r="E298" s="128"/>
      <c r="F298" s="160"/>
      <c r="G298" s="144">
        <f t="shared" si="0"/>
        <v>0</v>
      </c>
      <c r="H298" s="159"/>
      <c r="I298" s="128"/>
      <c r="J298" s="128"/>
      <c r="K298" s="160"/>
      <c r="L298" s="144">
        <f t="shared" si="1"/>
        <v>0</v>
      </c>
      <c r="M298" s="128"/>
      <c r="N298" s="119" t="str">
        <f t="shared" si="2"/>
        <v xml:space="preserve"> </v>
      </c>
      <c r="O298" s="128"/>
      <c r="P298" s="128"/>
      <c r="Q298" s="128"/>
      <c r="R298" s="93">
        <f t="shared" si="5"/>
        <v>0</v>
      </c>
      <c r="S298" s="109">
        <f t="shared" si="4"/>
        <v>0</v>
      </c>
      <c r="T298" s="94"/>
      <c r="U298" s="132" t="str">
        <f>IF(ISBLANK(P298)," ",VLOOKUP($T298,'Marine Coating Limits'!$B$3:$C$36,2,FALSE))</f>
        <v xml:space="preserve"> </v>
      </c>
    </row>
    <row r="299" spans="1:21" s="82" customFormat="1">
      <c r="A299" s="128"/>
      <c r="B299" s="161"/>
      <c r="C299" s="159"/>
      <c r="D299" s="128"/>
      <c r="E299" s="128"/>
      <c r="F299" s="160"/>
      <c r="G299" s="144">
        <f t="shared" si="0"/>
        <v>0</v>
      </c>
      <c r="H299" s="159"/>
      <c r="I299" s="128"/>
      <c r="J299" s="128"/>
      <c r="K299" s="160"/>
      <c r="L299" s="144">
        <f t="shared" si="1"/>
        <v>0</v>
      </c>
      <c r="M299" s="128"/>
      <c r="N299" s="119" t="str">
        <f t="shared" si="2"/>
        <v xml:space="preserve"> </v>
      </c>
      <c r="O299" s="128"/>
      <c r="P299" s="128"/>
      <c r="Q299" s="128"/>
      <c r="R299" s="93">
        <f t="shared" si="5"/>
        <v>0</v>
      </c>
      <c r="S299" s="109">
        <f t="shared" si="4"/>
        <v>0</v>
      </c>
      <c r="T299" s="94"/>
      <c r="U299" s="132" t="str">
        <f>IF(ISBLANK(P299)," ",VLOOKUP($T299,'Marine Coating Limits'!$B$3:$C$36,2,FALSE))</f>
        <v xml:space="preserve"> </v>
      </c>
    </row>
    <row r="300" spans="1:21" s="82" customFormat="1">
      <c r="A300" s="128"/>
      <c r="B300" s="161"/>
      <c r="C300" s="159"/>
      <c r="D300" s="128"/>
      <c r="E300" s="128"/>
      <c r="F300" s="160"/>
      <c r="G300" s="144">
        <f t="shared" si="0"/>
        <v>0</v>
      </c>
      <c r="H300" s="159"/>
      <c r="I300" s="128"/>
      <c r="J300" s="128"/>
      <c r="K300" s="160"/>
      <c r="L300" s="144">
        <f t="shared" si="1"/>
        <v>0</v>
      </c>
      <c r="M300" s="128"/>
      <c r="N300" s="119" t="str">
        <f t="shared" si="2"/>
        <v xml:space="preserve"> </v>
      </c>
      <c r="O300" s="128"/>
      <c r="P300" s="128"/>
      <c r="Q300" s="128"/>
      <c r="R300" s="93">
        <f t="shared" si="5"/>
        <v>0</v>
      </c>
      <c r="S300" s="109">
        <f t="shared" si="4"/>
        <v>0</v>
      </c>
      <c r="T300" s="94"/>
      <c r="U300" s="132" t="str">
        <f>IF(ISBLANK(P300)," ",VLOOKUP($T300,'Marine Coating Limits'!$B$3:$C$36,2,FALSE))</f>
        <v xml:space="preserve"> </v>
      </c>
    </row>
    <row r="301" spans="1:21" s="82" customFormat="1">
      <c r="A301" s="128"/>
      <c r="B301" s="161"/>
      <c r="C301" s="159"/>
      <c r="D301" s="128"/>
      <c r="E301" s="128"/>
      <c r="F301" s="160"/>
      <c r="G301" s="144">
        <f t="shared" ref="G301:G332" si="6">IF(F301="Specific Gravity",E301*8.34,IF(F301="Lbs/Gallon",E301,0))</f>
        <v>0</v>
      </c>
      <c r="H301" s="159"/>
      <c r="I301" s="128"/>
      <c r="J301" s="128"/>
      <c r="K301" s="160"/>
      <c r="L301" s="144">
        <f t="shared" si="1"/>
        <v>0</v>
      </c>
      <c r="M301" s="128"/>
      <c r="N301" s="119" t="str">
        <f t="shared" si="2"/>
        <v xml:space="preserve"> </v>
      </c>
      <c r="O301" s="128"/>
      <c r="P301" s="128"/>
      <c r="Q301" s="128"/>
      <c r="R301" s="93">
        <f t="shared" si="5"/>
        <v>0</v>
      </c>
      <c r="S301" s="109">
        <f t="shared" si="4"/>
        <v>0</v>
      </c>
      <c r="T301" s="94"/>
      <c r="U301" s="132" t="str">
        <f>IF(ISBLANK(P301)," ",VLOOKUP($T301,'Marine Coating Limits'!$B$3:$C$36,2,FALSE))</f>
        <v xml:space="preserve"> </v>
      </c>
    </row>
    <row r="302" spans="1:21" s="82" customFormat="1">
      <c r="A302" s="128"/>
      <c r="B302" s="161"/>
      <c r="C302" s="159"/>
      <c r="D302" s="128"/>
      <c r="E302" s="128"/>
      <c r="F302" s="160"/>
      <c r="G302" s="144">
        <f t="shared" si="6"/>
        <v>0</v>
      </c>
      <c r="H302" s="159"/>
      <c r="I302" s="128"/>
      <c r="J302" s="128"/>
      <c r="K302" s="160"/>
      <c r="L302" s="144">
        <f t="shared" si="1"/>
        <v>0</v>
      </c>
      <c r="M302" s="128"/>
      <c r="N302" s="119" t="str">
        <f t="shared" si="2"/>
        <v xml:space="preserve"> </v>
      </c>
      <c r="O302" s="128"/>
      <c r="P302" s="128"/>
      <c r="Q302" s="128"/>
      <c r="R302" s="93">
        <f t="shared" si="5"/>
        <v>0</v>
      </c>
      <c r="S302" s="109">
        <f t="shared" si="4"/>
        <v>0</v>
      </c>
      <c r="T302" s="94"/>
      <c r="U302" s="132" t="str">
        <f>IF(ISBLANK(P302)," ",VLOOKUP($T302,'Marine Coating Limits'!$B$3:$C$36,2,FALSE))</f>
        <v xml:space="preserve"> </v>
      </c>
    </row>
    <row r="303" spans="1:21" s="82" customFormat="1">
      <c r="A303" s="128"/>
      <c r="B303" s="161"/>
      <c r="C303" s="159"/>
      <c r="D303" s="128"/>
      <c r="E303" s="128"/>
      <c r="F303" s="160"/>
      <c r="G303" s="144">
        <f t="shared" si="6"/>
        <v>0</v>
      </c>
      <c r="H303" s="159"/>
      <c r="I303" s="128"/>
      <c r="J303" s="128"/>
      <c r="K303" s="160"/>
      <c r="L303" s="144">
        <f t="shared" si="1"/>
        <v>0</v>
      </c>
      <c r="M303" s="128"/>
      <c r="N303" s="119" t="str">
        <f t="shared" si="2"/>
        <v xml:space="preserve"> </v>
      </c>
      <c r="O303" s="128"/>
      <c r="P303" s="128"/>
      <c r="Q303" s="128"/>
      <c r="R303" s="93">
        <f t="shared" si="5"/>
        <v>0</v>
      </c>
      <c r="S303" s="109">
        <f t="shared" si="4"/>
        <v>0</v>
      </c>
      <c r="T303" s="94"/>
      <c r="U303" s="132" t="str">
        <f>IF(ISBLANK(P303)," ",VLOOKUP($T303,'Marine Coating Limits'!$B$3:$C$36,2,FALSE))</f>
        <v xml:space="preserve"> </v>
      </c>
    </row>
    <row r="304" spans="1:21" s="82" customFormat="1">
      <c r="A304" s="128"/>
      <c r="B304" s="161"/>
      <c r="C304" s="159"/>
      <c r="D304" s="128"/>
      <c r="E304" s="128"/>
      <c r="F304" s="160"/>
      <c r="G304" s="144">
        <f t="shared" si="6"/>
        <v>0</v>
      </c>
      <c r="H304" s="159"/>
      <c r="I304" s="128"/>
      <c r="J304" s="128"/>
      <c r="K304" s="160"/>
      <c r="L304" s="144">
        <f t="shared" si="1"/>
        <v>0</v>
      </c>
      <c r="M304" s="128"/>
      <c r="N304" s="119" t="str">
        <f t="shared" si="2"/>
        <v xml:space="preserve"> </v>
      </c>
      <c r="O304" s="128"/>
      <c r="P304" s="128"/>
      <c r="Q304" s="128"/>
      <c r="R304" s="93">
        <f t="shared" si="5"/>
        <v>0</v>
      </c>
      <c r="S304" s="109">
        <f t="shared" si="4"/>
        <v>0</v>
      </c>
      <c r="T304" s="94"/>
      <c r="U304" s="132" t="str">
        <f>IF(ISBLANK(P304)," ",VLOOKUP($T304,'Marine Coating Limits'!$B$3:$C$36,2,FALSE))</f>
        <v xml:space="preserve"> </v>
      </c>
    </row>
    <row r="305" spans="1:21" s="82" customFormat="1">
      <c r="A305" s="128"/>
      <c r="B305" s="161"/>
      <c r="C305" s="159"/>
      <c r="D305" s="128"/>
      <c r="E305" s="128"/>
      <c r="F305" s="160"/>
      <c r="G305" s="144">
        <f t="shared" si="6"/>
        <v>0</v>
      </c>
      <c r="H305" s="159"/>
      <c r="I305" s="128"/>
      <c r="J305" s="128"/>
      <c r="K305" s="160"/>
      <c r="L305" s="144">
        <f t="shared" si="1"/>
        <v>0</v>
      </c>
      <c r="M305" s="128"/>
      <c r="N305" s="119" t="str">
        <f t="shared" si="2"/>
        <v xml:space="preserve"> </v>
      </c>
      <c r="O305" s="128"/>
      <c r="P305" s="128"/>
      <c r="Q305" s="128"/>
      <c r="R305" s="93">
        <f t="shared" si="5"/>
        <v>0</v>
      </c>
      <c r="S305" s="109">
        <f t="shared" si="4"/>
        <v>0</v>
      </c>
      <c r="T305" s="94"/>
      <c r="U305" s="132" t="str">
        <f>IF(ISBLANK(P305)," ",VLOOKUP($T305,'Marine Coating Limits'!$B$3:$C$36,2,FALSE))</f>
        <v xml:space="preserve"> </v>
      </c>
    </row>
    <row r="306" spans="1:21" s="82" customFormat="1">
      <c r="A306" s="128"/>
      <c r="B306" s="161"/>
      <c r="C306" s="159"/>
      <c r="D306" s="128"/>
      <c r="E306" s="128"/>
      <c r="F306" s="160"/>
      <c r="G306" s="144">
        <f t="shared" si="6"/>
        <v>0</v>
      </c>
      <c r="H306" s="159"/>
      <c r="I306" s="128"/>
      <c r="J306" s="128"/>
      <c r="K306" s="160"/>
      <c r="L306" s="144">
        <f t="shared" si="1"/>
        <v>0</v>
      </c>
      <c r="M306" s="128"/>
      <c r="N306" s="119" t="str">
        <f t="shared" si="2"/>
        <v xml:space="preserve"> </v>
      </c>
      <c r="O306" s="128"/>
      <c r="P306" s="128"/>
      <c r="Q306" s="128"/>
      <c r="R306" s="93">
        <f t="shared" si="5"/>
        <v>0</v>
      </c>
      <c r="S306" s="109">
        <f t="shared" si="4"/>
        <v>0</v>
      </c>
      <c r="T306" s="94"/>
      <c r="U306" s="132" t="str">
        <f>IF(ISBLANK(P306)," ",VLOOKUP($T306,'Marine Coating Limits'!$B$3:$C$36,2,FALSE))</f>
        <v xml:space="preserve"> </v>
      </c>
    </row>
    <row r="307" spans="1:21" s="82" customFormat="1">
      <c r="A307" s="128"/>
      <c r="B307" s="161"/>
      <c r="C307" s="159"/>
      <c r="D307" s="128"/>
      <c r="E307" s="128"/>
      <c r="F307" s="160"/>
      <c r="G307" s="144">
        <f t="shared" si="6"/>
        <v>0</v>
      </c>
      <c r="H307" s="159"/>
      <c r="I307" s="128"/>
      <c r="J307" s="128"/>
      <c r="K307" s="160"/>
      <c r="L307" s="144">
        <f t="shared" si="1"/>
        <v>0</v>
      </c>
      <c r="M307" s="128"/>
      <c r="N307" s="119" t="str">
        <f t="shared" si="2"/>
        <v xml:space="preserve"> </v>
      </c>
      <c r="O307" s="128"/>
      <c r="P307" s="128"/>
      <c r="Q307" s="128"/>
      <c r="R307" s="93">
        <f t="shared" si="5"/>
        <v>0</v>
      </c>
      <c r="S307" s="109">
        <f t="shared" si="4"/>
        <v>0</v>
      </c>
      <c r="T307" s="94"/>
      <c r="U307" s="132" t="str">
        <f>IF(ISBLANK(P307)," ",VLOOKUP($T307,'Marine Coating Limits'!$B$3:$C$36,2,FALSE))</f>
        <v xml:space="preserve"> </v>
      </c>
    </row>
    <row r="308" spans="1:21" s="82" customFormat="1">
      <c r="A308" s="128"/>
      <c r="B308" s="161"/>
      <c r="C308" s="159"/>
      <c r="D308" s="128"/>
      <c r="E308" s="128"/>
      <c r="F308" s="160"/>
      <c r="G308" s="144">
        <f t="shared" si="6"/>
        <v>0</v>
      </c>
      <c r="H308" s="159"/>
      <c r="I308" s="128"/>
      <c r="J308" s="128"/>
      <c r="K308" s="160"/>
      <c r="L308" s="144">
        <f t="shared" si="1"/>
        <v>0</v>
      </c>
      <c r="M308" s="128"/>
      <c r="N308" s="119" t="str">
        <f t="shared" si="2"/>
        <v xml:space="preserve"> </v>
      </c>
      <c r="O308" s="128"/>
      <c r="P308" s="128"/>
      <c r="Q308" s="128"/>
      <c r="R308" s="93">
        <f t="shared" si="5"/>
        <v>0</v>
      </c>
      <c r="S308" s="109">
        <f t="shared" si="4"/>
        <v>0</v>
      </c>
      <c r="T308" s="94"/>
      <c r="U308" s="132" t="str">
        <f>IF(ISBLANK(P308)," ",VLOOKUP($T308,'Marine Coating Limits'!$B$3:$C$36,2,FALSE))</f>
        <v xml:space="preserve"> </v>
      </c>
    </row>
    <row r="309" spans="1:21" s="82" customFormat="1">
      <c r="A309" s="128"/>
      <c r="B309" s="161"/>
      <c r="C309" s="159"/>
      <c r="D309" s="128"/>
      <c r="E309" s="128"/>
      <c r="F309" s="160"/>
      <c r="G309" s="144">
        <f t="shared" si="6"/>
        <v>0</v>
      </c>
      <c r="H309" s="159"/>
      <c r="I309" s="128"/>
      <c r="J309" s="128"/>
      <c r="K309" s="160"/>
      <c r="L309" s="144">
        <f t="shared" si="1"/>
        <v>0</v>
      </c>
      <c r="M309" s="128"/>
      <c r="N309" s="119" t="str">
        <f t="shared" si="2"/>
        <v xml:space="preserve"> </v>
      </c>
      <c r="O309" s="128"/>
      <c r="P309" s="128"/>
      <c r="Q309" s="128"/>
      <c r="R309" s="93">
        <f t="shared" si="5"/>
        <v>0</v>
      </c>
      <c r="S309" s="109">
        <f t="shared" si="4"/>
        <v>0</v>
      </c>
      <c r="T309" s="94"/>
      <c r="U309" s="132" t="str">
        <f>IF(ISBLANK(P309)," ",VLOOKUP($T309,'Marine Coating Limits'!$B$3:$C$36,2,FALSE))</f>
        <v xml:space="preserve"> </v>
      </c>
    </row>
    <row r="310" spans="1:21" s="82" customFormat="1">
      <c r="A310" s="128"/>
      <c r="B310" s="161"/>
      <c r="C310" s="159"/>
      <c r="D310" s="128"/>
      <c r="E310" s="128"/>
      <c r="F310" s="160"/>
      <c r="G310" s="144">
        <f t="shared" si="6"/>
        <v>0</v>
      </c>
      <c r="H310" s="159"/>
      <c r="I310" s="128"/>
      <c r="J310" s="128"/>
      <c r="K310" s="160"/>
      <c r="L310" s="144">
        <f t="shared" si="1"/>
        <v>0</v>
      </c>
      <c r="M310" s="128"/>
      <c r="N310" s="119" t="str">
        <f t="shared" si="2"/>
        <v xml:space="preserve"> </v>
      </c>
      <c r="O310" s="128"/>
      <c r="P310" s="128"/>
      <c r="Q310" s="128"/>
      <c r="R310" s="93">
        <f t="shared" si="5"/>
        <v>0</v>
      </c>
      <c r="S310" s="109">
        <f t="shared" si="4"/>
        <v>0</v>
      </c>
      <c r="T310" s="94"/>
      <c r="U310" s="132" t="str">
        <f>IF(ISBLANK(P310)," ",VLOOKUP($T310,'Marine Coating Limits'!$B$3:$C$36,2,FALSE))</f>
        <v xml:space="preserve"> </v>
      </c>
    </row>
    <row r="311" spans="1:21" s="82" customFormat="1">
      <c r="A311" s="128"/>
      <c r="B311" s="161"/>
      <c r="C311" s="159"/>
      <c r="D311" s="128"/>
      <c r="E311" s="128"/>
      <c r="F311" s="160"/>
      <c r="G311" s="144">
        <f t="shared" si="6"/>
        <v>0</v>
      </c>
      <c r="H311" s="159"/>
      <c r="I311" s="128"/>
      <c r="J311" s="128"/>
      <c r="K311" s="160"/>
      <c r="L311" s="144">
        <f t="shared" si="1"/>
        <v>0</v>
      </c>
      <c r="M311" s="128"/>
      <c r="N311" s="119" t="str">
        <f t="shared" si="2"/>
        <v xml:space="preserve"> </v>
      </c>
      <c r="O311" s="128"/>
      <c r="P311" s="128"/>
      <c r="Q311" s="128"/>
      <c r="R311" s="93">
        <f t="shared" si="5"/>
        <v>0</v>
      </c>
      <c r="S311" s="109">
        <f t="shared" si="4"/>
        <v>0</v>
      </c>
      <c r="T311" s="94"/>
      <c r="U311" s="132" t="str">
        <f>IF(ISBLANK(P311)," ",VLOOKUP($T311,'Marine Coating Limits'!$B$3:$C$36,2,FALSE))</f>
        <v xml:space="preserve"> </v>
      </c>
    </row>
    <row r="312" spans="1:21" s="82" customFormat="1">
      <c r="A312" s="128"/>
      <c r="B312" s="161"/>
      <c r="C312" s="159"/>
      <c r="D312" s="128"/>
      <c r="E312" s="128"/>
      <c r="F312" s="160"/>
      <c r="G312" s="144">
        <f t="shared" si="6"/>
        <v>0</v>
      </c>
      <c r="H312" s="159"/>
      <c r="I312" s="128"/>
      <c r="J312" s="128"/>
      <c r="K312" s="160"/>
      <c r="L312" s="144">
        <f t="shared" si="1"/>
        <v>0</v>
      </c>
      <c r="M312" s="128"/>
      <c r="N312" s="119" t="str">
        <f t="shared" si="2"/>
        <v xml:space="preserve"> </v>
      </c>
      <c r="O312" s="128"/>
      <c r="P312" s="128"/>
      <c r="Q312" s="128"/>
      <c r="R312" s="93">
        <f t="shared" si="5"/>
        <v>0</v>
      </c>
      <c r="S312" s="109">
        <f t="shared" si="4"/>
        <v>0</v>
      </c>
      <c r="T312" s="94"/>
      <c r="U312" s="132" t="str">
        <f>IF(ISBLANK(P312)," ",VLOOKUP($T312,'Marine Coating Limits'!$B$3:$C$36,2,FALSE))</f>
        <v xml:space="preserve"> </v>
      </c>
    </row>
    <row r="313" spans="1:21" s="82" customFormat="1">
      <c r="A313" s="128"/>
      <c r="B313" s="161"/>
      <c r="C313" s="159"/>
      <c r="D313" s="128"/>
      <c r="E313" s="128"/>
      <c r="F313" s="160"/>
      <c r="G313" s="144">
        <f t="shared" si="6"/>
        <v>0</v>
      </c>
      <c r="H313" s="159"/>
      <c r="I313" s="128"/>
      <c r="J313" s="128"/>
      <c r="K313" s="160"/>
      <c r="L313" s="144">
        <f t="shared" si="1"/>
        <v>0</v>
      </c>
      <c r="M313" s="128"/>
      <c r="N313" s="119" t="str">
        <f t="shared" si="2"/>
        <v xml:space="preserve"> </v>
      </c>
      <c r="O313" s="128"/>
      <c r="P313" s="128"/>
      <c r="Q313" s="128"/>
      <c r="R313" s="93">
        <f t="shared" si="5"/>
        <v>0</v>
      </c>
      <c r="S313" s="109">
        <f t="shared" si="4"/>
        <v>0</v>
      </c>
      <c r="T313" s="94"/>
      <c r="U313" s="132" t="str">
        <f>IF(ISBLANK(P313)," ",VLOOKUP($T313,'Marine Coating Limits'!$B$3:$C$36,2,FALSE))</f>
        <v xml:space="preserve"> </v>
      </c>
    </row>
    <row r="314" spans="1:21" s="82" customFormat="1">
      <c r="A314" s="128"/>
      <c r="B314" s="161"/>
      <c r="C314" s="159"/>
      <c r="D314" s="128"/>
      <c r="E314" s="128"/>
      <c r="F314" s="160"/>
      <c r="G314" s="144">
        <f t="shared" si="6"/>
        <v>0</v>
      </c>
      <c r="H314" s="159"/>
      <c r="I314" s="128"/>
      <c r="J314" s="128"/>
      <c r="K314" s="160"/>
      <c r="L314" s="144">
        <f t="shared" si="1"/>
        <v>0</v>
      </c>
      <c r="M314" s="128"/>
      <c r="N314" s="119" t="str">
        <f t="shared" si="2"/>
        <v xml:space="preserve"> </v>
      </c>
      <c r="O314" s="128"/>
      <c r="P314" s="128"/>
      <c r="Q314" s="128"/>
      <c r="R314" s="93">
        <f t="shared" si="5"/>
        <v>0</v>
      </c>
      <c r="S314" s="109">
        <f t="shared" si="4"/>
        <v>0</v>
      </c>
      <c r="T314" s="94"/>
      <c r="U314" s="132" t="str">
        <f>IF(ISBLANK(P314)," ",VLOOKUP($T314,'Marine Coating Limits'!$B$3:$C$36,2,FALSE))</f>
        <v xml:space="preserve"> </v>
      </c>
    </row>
    <row r="315" spans="1:21" s="82" customFormat="1">
      <c r="A315" s="128"/>
      <c r="B315" s="161"/>
      <c r="C315" s="159"/>
      <c r="D315" s="128"/>
      <c r="E315" s="128"/>
      <c r="F315" s="160"/>
      <c r="G315" s="144">
        <f t="shared" si="6"/>
        <v>0</v>
      </c>
      <c r="H315" s="159"/>
      <c r="I315" s="128"/>
      <c r="J315" s="128"/>
      <c r="K315" s="160"/>
      <c r="L315" s="144">
        <f t="shared" si="1"/>
        <v>0</v>
      </c>
      <c r="M315" s="128"/>
      <c r="N315" s="119" t="str">
        <f t="shared" si="2"/>
        <v xml:space="preserve"> </v>
      </c>
      <c r="O315" s="128"/>
      <c r="P315" s="128"/>
      <c r="Q315" s="128"/>
      <c r="R315" s="93">
        <f t="shared" si="5"/>
        <v>0</v>
      </c>
      <c r="S315" s="109">
        <f t="shared" si="4"/>
        <v>0</v>
      </c>
      <c r="T315" s="94"/>
      <c r="U315" s="132" t="str">
        <f>IF(ISBLANK(P315)," ",VLOOKUP($T315,'Marine Coating Limits'!$B$3:$C$36,2,FALSE))</f>
        <v xml:space="preserve"> </v>
      </c>
    </row>
    <row r="316" spans="1:21" s="82" customFormat="1">
      <c r="A316" s="128"/>
      <c r="B316" s="161"/>
      <c r="C316" s="159"/>
      <c r="D316" s="128"/>
      <c r="E316" s="128"/>
      <c r="F316" s="160"/>
      <c r="G316" s="144">
        <f t="shared" si="6"/>
        <v>0</v>
      </c>
      <c r="H316" s="159"/>
      <c r="I316" s="128"/>
      <c r="J316" s="128"/>
      <c r="K316" s="160"/>
      <c r="L316" s="144">
        <f t="shared" si="1"/>
        <v>0</v>
      </c>
      <c r="M316" s="128"/>
      <c r="N316" s="119" t="str">
        <f t="shared" si="2"/>
        <v xml:space="preserve"> </v>
      </c>
      <c r="O316" s="128"/>
      <c r="P316" s="128"/>
      <c r="Q316" s="128"/>
      <c r="R316" s="93">
        <f t="shared" ref="R316:R341" si="7">IF($Q316="lb/gal",($P316*120),$P316)</f>
        <v>0</v>
      </c>
      <c r="S316" s="109">
        <f t="shared" si="4"/>
        <v>0</v>
      </c>
      <c r="T316" s="94"/>
      <c r="U316" s="132" t="str">
        <f>IF(ISBLANK(P316)," ",VLOOKUP($T316,'Marine Coating Limits'!$B$3:$C$36,2,FALSE))</f>
        <v xml:space="preserve"> </v>
      </c>
    </row>
    <row r="317" spans="1:21" s="82" customFormat="1">
      <c r="A317" s="128"/>
      <c r="B317" s="161"/>
      <c r="C317" s="159"/>
      <c r="D317" s="128"/>
      <c r="E317" s="128"/>
      <c r="F317" s="160"/>
      <c r="G317" s="144">
        <f t="shared" si="6"/>
        <v>0</v>
      </c>
      <c r="H317" s="159"/>
      <c r="I317" s="128"/>
      <c r="J317" s="128"/>
      <c r="K317" s="160"/>
      <c r="L317" s="144">
        <f t="shared" si="1"/>
        <v>0</v>
      </c>
      <c r="M317" s="128"/>
      <c r="N317" s="119" t="str">
        <f t="shared" si="2"/>
        <v xml:space="preserve"> </v>
      </c>
      <c r="O317" s="128"/>
      <c r="P317" s="128"/>
      <c r="Q317" s="128"/>
      <c r="R317" s="93">
        <f t="shared" si="7"/>
        <v>0</v>
      </c>
      <c r="S317" s="109">
        <f t="shared" si="4"/>
        <v>0</v>
      </c>
      <c r="T317" s="94"/>
      <c r="U317" s="132" t="str">
        <f>IF(ISBLANK(P317)," ",VLOOKUP($T317,'Marine Coating Limits'!$B$3:$C$36,2,FALSE))</f>
        <v xml:space="preserve"> </v>
      </c>
    </row>
    <row r="318" spans="1:21" s="82" customFormat="1">
      <c r="A318" s="128"/>
      <c r="B318" s="161"/>
      <c r="C318" s="159"/>
      <c r="D318" s="128"/>
      <c r="E318" s="128"/>
      <c r="F318" s="160"/>
      <c r="G318" s="144">
        <f t="shared" si="6"/>
        <v>0</v>
      </c>
      <c r="H318" s="159"/>
      <c r="I318" s="128"/>
      <c r="J318" s="128"/>
      <c r="K318" s="160"/>
      <c r="L318" s="144">
        <f t="shared" si="1"/>
        <v>0</v>
      </c>
      <c r="M318" s="128"/>
      <c r="N318" s="119" t="str">
        <f t="shared" si="2"/>
        <v xml:space="preserve"> </v>
      </c>
      <c r="O318" s="128"/>
      <c r="P318" s="128"/>
      <c r="Q318" s="128"/>
      <c r="R318" s="93">
        <f t="shared" si="7"/>
        <v>0</v>
      </c>
      <c r="S318" s="109">
        <f t="shared" si="4"/>
        <v>0</v>
      </c>
      <c r="T318" s="94"/>
      <c r="U318" s="132" t="str">
        <f>IF(ISBLANK(P318)," ",VLOOKUP($T318,'Marine Coating Limits'!$B$3:$C$36,2,FALSE))</f>
        <v xml:space="preserve"> </v>
      </c>
    </row>
    <row r="319" spans="1:21" s="82" customFormat="1">
      <c r="A319" s="128"/>
      <c r="B319" s="161"/>
      <c r="C319" s="159"/>
      <c r="D319" s="128"/>
      <c r="E319" s="128"/>
      <c r="F319" s="160"/>
      <c r="G319" s="144">
        <f t="shared" si="6"/>
        <v>0</v>
      </c>
      <c r="H319" s="159"/>
      <c r="I319" s="128"/>
      <c r="J319" s="128"/>
      <c r="K319" s="160"/>
      <c r="L319" s="144">
        <f t="shared" si="1"/>
        <v>0</v>
      </c>
      <c r="M319" s="128"/>
      <c r="N319" s="119" t="str">
        <f t="shared" si="2"/>
        <v xml:space="preserve"> </v>
      </c>
      <c r="O319" s="128"/>
      <c r="P319" s="128"/>
      <c r="Q319" s="128"/>
      <c r="R319" s="93">
        <f t="shared" si="7"/>
        <v>0</v>
      </c>
      <c r="S319" s="109">
        <f t="shared" si="4"/>
        <v>0</v>
      </c>
      <c r="T319" s="94"/>
      <c r="U319" s="132" t="str">
        <f>IF(ISBLANK(P319)," ",VLOOKUP($T319,'Marine Coating Limits'!$B$3:$C$36,2,FALSE))</f>
        <v xml:space="preserve"> </v>
      </c>
    </row>
    <row r="320" spans="1:21" s="82" customFormat="1">
      <c r="A320" s="128"/>
      <c r="B320" s="161"/>
      <c r="C320" s="159"/>
      <c r="D320" s="128"/>
      <c r="E320" s="128"/>
      <c r="F320" s="160"/>
      <c r="G320" s="144">
        <f t="shared" si="6"/>
        <v>0</v>
      </c>
      <c r="H320" s="159"/>
      <c r="I320" s="128"/>
      <c r="J320" s="128"/>
      <c r="K320" s="160"/>
      <c r="L320" s="144">
        <f t="shared" si="1"/>
        <v>0</v>
      </c>
      <c r="M320" s="128"/>
      <c r="N320" s="119" t="str">
        <f t="shared" si="2"/>
        <v xml:space="preserve"> </v>
      </c>
      <c r="O320" s="128"/>
      <c r="P320" s="128"/>
      <c r="Q320" s="128"/>
      <c r="R320" s="93">
        <f t="shared" si="7"/>
        <v>0</v>
      </c>
      <c r="S320" s="109">
        <f t="shared" si="4"/>
        <v>0</v>
      </c>
      <c r="T320" s="94"/>
      <c r="U320" s="132" t="str">
        <f>IF(ISBLANK(P320)," ",VLOOKUP($T320,'Marine Coating Limits'!$B$3:$C$36,2,FALSE))</f>
        <v xml:space="preserve"> </v>
      </c>
    </row>
    <row r="321" spans="1:21" s="82" customFormat="1">
      <c r="A321" s="128"/>
      <c r="B321" s="161"/>
      <c r="C321" s="159"/>
      <c r="D321" s="128"/>
      <c r="E321" s="128"/>
      <c r="F321" s="160"/>
      <c r="G321" s="144">
        <f t="shared" si="6"/>
        <v>0</v>
      </c>
      <c r="H321" s="159"/>
      <c r="I321" s="128"/>
      <c r="J321" s="128"/>
      <c r="K321" s="160"/>
      <c r="L321" s="144">
        <f t="shared" ref="L321:L384" si="8">IF(K321="Specific Gravity",J321*8.34,IF(K321="Lbs/Gallon",J321,0))</f>
        <v>0</v>
      </c>
      <c r="M321" s="128"/>
      <c r="N321" s="119" t="str">
        <f t="shared" ref="N321:N384" si="9">IF(ISBLANK(B321)," ",CONCATENATE(A321,"  ",B321," (",C321," ",H321,") ",M321))</f>
        <v xml:space="preserve"> </v>
      </c>
      <c r="O321" s="128"/>
      <c r="P321" s="128"/>
      <c r="Q321" s="128"/>
      <c r="R321" s="93">
        <f t="shared" si="7"/>
        <v>0</v>
      </c>
      <c r="S321" s="109">
        <f t="shared" ref="S321:S341" si="10">IF(ISBLANK(E321),0,(((D321*G321)+(I321*L321))/(D321+I321)))</f>
        <v>0</v>
      </c>
      <c r="T321" s="94"/>
      <c r="U321" s="132" t="str">
        <f>IF(ISBLANK(P321)," ",VLOOKUP($T321,'Marine Coating Limits'!$B$3:$C$36,2,FALSE))</f>
        <v xml:space="preserve"> </v>
      </c>
    </row>
    <row r="322" spans="1:21" s="82" customFormat="1">
      <c r="A322" s="128"/>
      <c r="B322" s="161"/>
      <c r="C322" s="159"/>
      <c r="D322" s="128"/>
      <c r="E322" s="128"/>
      <c r="F322" s="160"/>
      <c r="G322" s="144">
        <f t="shared" si="6"/>
        <v>0</v>
      </c>
      <c r="H322" s="159"/>
      <c r="I322" s="128"/>
      <c r="J322" s="128"/>
      <c r="K322" s="160"/>
      <c r="L322" s="144">
        <f t="shared" si="8"/>
        <v>0</v>
      </c>
      <c r="M322" s="128"/>
      <c r="N322" s="119" t="str">
        <f t="shared" si="9"/>
        <v xml:space="preserve"> </v>
      </c>
      <c r="O322" s="128"/>
      <c r="P322" s="128"/>
      <c r="Q322" s="128"/>
      <c r="R322" s="93">
        <f t="shared" si="7"/>
        <v>0</v>
      </c>
      <c r="S322" s="109">
        <f t="shared" si="10"/>
        <v>0</v>
      </c>
      <c r="T322" s="94"/>
      <c r="U322" s="132" t="str">
        <f>IF(ISBLANK(P322)," ",VLOOKUP($T322,'Marine Coating Limits'!$B$3:$C$36,2,FALSE))</f>
        <v xml:space="preserve"> </v>
      </c>
    </row>
    <row r="323" spans="1:21" s="82" customFormat="1">
      <c r="A323" s="128"/>
      <c r="B323" s="161"/>
      <c r="C323" s="159"/>
      <c r="D323" s="128"/>
      <c r="E323" s="128"/>
      <c r="F323" s="160"/>
      <c r="G323" s="144">
        <f t="shared" si="6"/>
        <v>0</v>
      </c>
      <c r="H323" s="159"/>
      <c r="I323" s="128"/>
      <c r="J323" s="128"/>
      <c r="K323" s="160"/>
      <c r="L323" s="144">
        <f t="shared" si="8"/>
        <v>0</v>
      </c>
      <c r="M323" s="128"/>
      <c r="N323" s="119" t="str">
        <f t="shared" si="9"/>
        <v xml:space="preserve"> </v>
      </c>
      <c r="O323" s="128"/>
      <c r="P323" s="128"/>
      <c r="Q323" s="128"/>
      <c r="R323" s="93">
        <f t="shared" si="7"/>
        <v>0</v>
      </c>
      <c r="S323" s="109">
        <f t="shared" si="10"/>
        <v>0</v>
      </c>
      <c r="T323" s="94"/>
      <c r="U323" s="132" t="str">
        <f>IF(ISBLANK(P323)," ",VLOOKUP($T323,'Marine Coating Limits'!$B$3:$C$36,2,FALSE))</f>
        <v xml:space="preserve"> </v>
      </c>
    </row>
    <row r="324" spans="1:21" s="82" customFormat="1">
      <c r="A324" s="128"/>
      <c r="B324" s="161"/>
      <c r="C324" s="159"/>
      <c r="D324" s="128"/>
      <c r="E324" s="128"/>
      <c r="F324" s="160"/>
      <c r="G324" s="144">
        <f t="shared" si="6"/>
        <v>0</v>
      </c>
      <c r="H324" s="159"/>
      <c r="I324" s="128"/>
      <c r="J324" s="128"/>
      <c r="K324" s="160"/>
      <c r="L324" s="144">
        <f t="shared" si="8"/>
        <v>0</v>
      </c>
      <c r="M324" s="128"/>
      <c r="N324" s="119" t="str">
        <f t="shared" si="9"/>
        <v xml:space="preserve"> </v>
      </c>
      <c r="O324" s="128"/>
      <c r="P324" s="128"/>
      <c r="Q324" s="128"/>
      <c r="R324" s="93">
        <f t="shared" si="7"/>
        <v>0</v>
      </c>
      <c r="S324" s="109">
        <f t="shared" si="10"/>
        <v>0</v>
      </c>
      <c r="T324" s="94"/>
      <c r="U324" s="132" t="str">
        <f>IF(ISBLANK(P324)," ",VLOOKUP($T324,'Marine Coating Limits'!$B$3:$C$36,2,FALSE))</f>
        <v xml:space="preserve"> </v>
      </c>
    </row>
    <row r="325" spans="1:21" s="82" customFormat="1">
      <c r="A325" s="128"/>
      <c r="B325" s="161"/>
      <c r="C325" s="159"/>
      <c r="D325" s="128"/>
      <c r="E325" s="128"/>
      <c r="F325" s="160"/>
      <c r="G325" s="144">
        <f t="shared" si="6"/>
        <v>0</v>
      </c>
      <c r="H325" s="159"/>
      <c r="I325" s="128"/>
      <c r="J325" s="128"/>
      <c r="K325" s="160"/>
      <c r="L325" s="144">
        <f t="shared" si="8"/>
        <v>0</v>
      </c>
      <c r="M325" s="128"/>
      <c r="N325" s="119" t="str">
        <f t="shared" si="9"/>
        <v xml:space="preserve"> </v>
      </c>
      <c r="O325" s="128"/>
      <c r="P325" s="128"/>
      <c r="Q325" s="128"/>
      <c r="R325" s="93">
        <f t="shared" si="7"/>
        <v>0</v>
      </c>
      <c r="S325" s="109">
        <f t="shared" si="10"/>
        <v>0</v>
      </c>
      <c r="T325" s="94"/>
      <c r="U325" s="132" t="str">
        <f>IF(ISBLANK(P325)," ",VLOOKUP($T325,'Marine Coating Limits'!$B$3:$C$36,2,FALSE))</f>
        <v xml:space="preserve"> </v>
      </c>
    </row>
    <row r="326" spans="1:21" s="82" customFormat="1">
      <c r="A326" s="128"/>
      <c r="B326" s="161"/>
      <c r="C326" s="159"/>
      <c r="D326" s="128"/>
      <c r="E326" s="128"/>
      <c r="F326" s="160"/>
      <c r="G326" s="144">
        <f t="shared" si="6"/>
        <v>0</v>
      </c>
      <c r="H326" s="159"/>
      <c r="I326" s="128"/>
      <c r="J326" s="128"/>
      <c r="K326" s="160"/>
      <c r="L326" s="144">
        <f t="shared" si="8"/>
        <v>0</v>
      </c>
      <c r="M326" s="128"/>
      <c r="N326" s="119" t="str">
        <f t="shared" si="9"/>
        <v xml:space="preserve"> </v>
      </c>
      <c r="O326" s="128"/>
      <c r="P326" s="128"/>
      <c r="Q326" s="128"/>
      <c r="R326" s="93">
        <f t="shared" si="7"/>
        <v>0</v>
      </c>
      <c r="S326" s="109">
        <f t="shared" si="10"/>
        <v>0</v>
      </c>
      <c r="T326" s="94"/>
      <c r="U326" s="132" t="str">
        <f>IF(ISBLANK(P326)," ",VLOOKUP($T326,'Marine Coating Limits'!$B$3:$C$36,2,FALSE))</f>
        <v xml:space="preserve"> </v>
      </c>
    </row>
    <row r="327" spans="1:21" s="82" customFormat="1">
      <c r="A327" s="128"/>
      <c r="B327" s="161"/>
      <c r="C327" s="159"/>
      <c r="D327" s="128"/>
      <c r="E327" s="128"/>
      <c r="F327" s="160"/>
      <c r="G327" s="144">
        <f t="shared" si="6"/>
        <v>0</v>
      </c>
      <c r="H327" s="159"/>
      <c r="I327" s="128"/>
      <c r="J327" s="128"/>
      <c r="K327" s="160"/>
      <c r="L327" s="144">
        <f t="shared" si="8"/>
        <v>0</v>
      </c>
      <c r="M327" s="128"/>
      <c r="N327" s="119" t="str">
        <f t="shared" si="9"/>
        <v xml:space="preserve"> </v>
      </c>
      <c r="O327" s="128"/>
      <c r="P327" s="128"/>
      <c r="Q327" s="128"/>
      <c r="R327" s="93">
        <f t="shared" si="7"/>
        <v>0</v>
      </c>
      <c r="S327" s="109">
        <f t="shared" si="10"/>
        <v>0</v>
      </c>
      <c r="T327" s="94"/>
      <c r="U327" s="132" t="str">
        <f>IF(ISBLANK(P327)," ",VLOOKUP($T327,'Marine Coating Limits'!$B$3:$C$36,2,FALSE))</f>
        <v xml:space="preserve"> </v>
      </c>
    </row>
    <row r="328" spans="1:21" s="82" customFormat="1">
      <c r="A328" s="128"/>
      <c r="B328" s="161"/>
      <c r="C328" s="159"/>
      <c r="D328" s="128"/>
      <c r="E328" s="128"/>
      <c r="F328" s="160"/>
      <c r="G328" s="144">
        <f t="shared" si="6"/>
        <v>0</v>
      </c>
      <c r="H328" s="159"/>
      <c r="I328" s="128"/>
      <c r="J328" s="128"/>
      <c r="K328" s="160"/>
      <c r="L328" s="144">
        <f t="shared" si="8"/>
        <v>0</v>
      </c>
      <c r="M328" s="128"/>
      <c r="N328" s="119" t="str">
        <f t="shared" si="9"/>
        <v xml:space="preserve"> </v>
      </c>
      <c r="O328" s="128"/>
      <c r="P328" s="128"/>
      <c r="Q328" s="128"/>
      <c r="R328" s="93">
        <f t="shared" si="7"/>
        <v>0</v>
      </c>
      <c r="S328" s="109">
        <f t="shared" si="10"/>
        <v>0</v>
      </c>
      <c r="T328" s="94"/>
      <c r="U328" s="132" t="str">
        <f>IF(ISBLANK(P328)," ",VLOOKUP($T328,'Marine Coating Limits'!$B$3:$C$36,2,FALSE))</f>
        <v xml:space="preserve"> </v>
      </c>
    </row>
    <row r="329" spans="1:21" s="82" customFormat="1">
      <c r="A329" s="128"/>
      <c r="B329" s="161"/>
      <c r="C329" s="159"/>
      <c r="D329" s="128"/>
      <c r="E329" s="128"/>
      <c r="F329" s="160"/>
      <c r="G329" s="144">
        <f t="shared" si="6"/>
        <v>0</v>
      </c>
      <c r="H329" s="159"/>
      <c r="I329" s="128"/>
      <c r="J329" s="128"/>
      <c r="K329" s="160"/>
      <c r="L329" s="144">
        <f t="shared" si="8"/>
        <v>0</v>
      </c>
      <c r="M329" s="128"/>
      <c r="N329" s="119" t="str">
        <f t="shared" si="9"/>
        <v xml:space="preserve"> </v>
      </c>
      <c r="O329" s="128"/>
      <c r="P329" s="128"/>
      <c r="Q329" s="128"/>
      <c r="R329" s="93">
        <f t="shared" si="7"/>
        <v>0</v>
      </c>
      <c r="S329" s="109">
        <f t="shared" si="10"/>
        <v>0</v>
      </c>
      <c r="T329" s="94"/>
      <c r="U329" s="132" t="str">
        <f>IF(ISBLANK(P329)," ",VLOOKUP($T329,'Marine Coating Limits'!$B$3:$C$36,2,FALSE))</f>
        <v xml:space="preserve"> </v>
      </c>
    </row>
    <row r="330" spans="1:21" s="82" customFormat="1">
      <c r="A330" s="128"/>
      <c r="B330" s="161"/>
      <c r="C330" s="159"/>
      <c r="D330" s="128"/>
      <c r="E330" s="128"/>
      <c r="F330" s="160"/>
      <c r="G330" s="144">
        <f t="shared" si="6"/>
        <v>0</v>
      </c>
      <c r="H330" s="159"/>
      <c r="I330" s="128"/>
      <c r="J330" s="128"/>
      <c r="K330" s="160"/>
      <c r="L330" s="144">
        <f t="shared" si="8"/>
        <v>0</v>
      </c>
      <c r="M330" s="128"/>
      <c r="N330" s="119" t="str">
        <f t="shared" si="9"/>
        <v xml:space="preserve"> </v>
      </c>
      <c r="O330" s="128"/>
      <c r="P330" s="128"/>
      <c r="Q330" s="128"/>
      <c r="R330" s="93">
        <f t="shared" si="7"/>
        <v>0</v>
      </c>
      <c r="S330" s="109">
        <f t="shared" si="10"/>
        <v>0</v>
      </c>
      <c r="T330" s="94"/>
      <c r="U330" s="132" t="str">
        <f>IF(ISBLANK(P330)," ",VLOOKUP($T330,'Marine Coating Limits'!$B$3:$C$36,2,FALSE))</f>
        <v xml:space="preserve"> </v>
      </c>
    </row>
    <row r="331" spans="1:21" s="82" customFormat="1">
      <c r="A331" s="128"/>
      <c r="B331" s="161"/>
      <c r="C331" s="159"/>
      <c r="D331" s="128"/>
      <c r="E331" s="128"/>
      <c r="F331" s="160"/>
      <c r="G331" s="144">
        <f t="shared" si="6"/>
        <v>0</v>
      </c>
      <c r="H331" s="159"/>
      <c r="I331" s="128"/>
      <c r="J331" s="128"/>
      <c r="K331" s="160"/>
      <c r="L331" s="144">
        <f t="shared" si="8"/>
        <v>0</v>
      </c>
      <c r="M331" s="128"/>
      <c r="N331" s="119" t="str">
        <f t="shared" si="9"/>
        <v xml:space="preserve"> </v>
      </c>
      <c r="O331" s="128"/>
      <c r="P331" s="128"/>
      <c r="Q331" s="128"/>
      <c r="R331" s="93">
        <f t="shared" si="7"/>
        <v>0</v>
      </c>
      <c r="S331" s="109">
        <f t="shared" si="10"/>
        <v>0</v>
      </c>
      <c r="T331" s="94"/>
      <c r="U331" s="132" t="str">
        <f>IF(ISBLANK(P331)," ",VLOOKUP($T331,'Marine Coating Limits'!$B$3:$C$36,2,FALSE))</f>
        <v xml:space="preserve"> </v>
      </c>
    </row>
    <row r="332" spans="1:21" s="82" customFormat="1">
      <c r="A332" s="128"/>
      <c r="B332" s="161"/>
      <c r="C332" s="159"/>
      <c r="D332" s="128"/>
      <c r="E332" s="128"/>
      <c r="F332" s="160"/>
      <c r="G332" s="144">
        <f t="shared" si="6"/>
        <v>0</v>
      </c>
      <c r="H332" s="159"/>
      <c r="I332" s="128"/>
      <c r="J332" s="128"/>
      <c r="K332" s="160"/>
      <c r="L332" s="144">
        <f t="shared" si="8"/>
        <v>0</v>
      </c>
      <c r="M332" s="128"/>
      <c r="N332" s="119" t="str">
        <f t="shared" si="9"/>
        <v xml:space="preserve"> </v>
      </c>
      <c r="O332" s="128"/>
      <c r="P332" s="128"/>
      <c r="Q332" s="128"/>
      <c r="R332" s="93">
        <f t="shared" si="7"/>
        <v>0</v>
      </c>
      <c r="S332" s="109">
        <f t="shared" si="10"/>
        <v>0</v>
      </c>
      <c r="T332" s="94"/>
      <c r="U332" s="132" t="str">
        <f>IF(ISBLANK(P332)," ",VLOOKUP($T332,'Marine Coating Limits'!$B$3:$C$36,2,FALSE))</f>
        <v xml:space="preserve"> </v>
      </c>
    </row>
    <row r="333" spans="1:21" s="82" customFormat="1">
      <c r="A333" s="128"/>
      <c r="B333" s="161"/>
      <c r="C333" s="159"/>
      <c r="D333" s="128"/>
      <c r="E333" s="128"/>
      <c r="F333" s="160"/>
      <c r="G333" s="144">
        <f t="shared" ref="G333:G364" si="11">IF(F333="Specific Gravity",E333*8.34,IF(F333="Lbs/Gallon",E333,0))</f>
        <v>0</v>
      </c>
      <c r="H333" s="159"/>
      <c r="I333" s="128"/>
      <c r="J333" s="128"/>
      <c r="K333" s="160"/>
      <c r="L333" s="144">
        <f t="shared" si="8"/>
        <v>0</v>
      </c>
      <c r="M333" s="128"/>
      <c r="N333" s="119" t="str">
        <f t="shared" si="9"/>
        <v xml:space="preserve"> </v>
      </c>
      <c r="O333" s="128"/>
      <c r="P333" s="128"/>
      <c r="Q333" s="128"/>
      <c r="R333" s="93">
        <f t="shared" si="7"/>
        <v>0</v>
      </c>
      <c r="S333" s="109">
        <f t="shared" si="10"/>
        <v>0</v>
      </c>
      <c r="T333" s="94"/>
      <c r="U333" s="132" t="str">
        <f>IF(ISBLANK(P333)," ",VLOOKUP($T333,'Marine Coating Limits'!$B$3:$C$36,2,FALSE))</f>
        <v xml:space="preserve"> </v>
      </c>
    </row>
    <row r="334" spans="1:21" s="82" customFormat="1">
      <c r="A334" s="128"/>
      <c r="B334" s="161"/>
      <c r="C334" s="159"/>
      <c r="D334" s="128"/>
      <c r="E334" s="128"/>
      <c r="F334" s="160"/>
      <c r="G334" s="144">
        <f t="shared" si="11"/>
        <v>0</v>
      </c>
      <c r="H334" s="159"/>
      <c r="I334" s="128"/>
      <c r="J334" s="128"/>
      <c r="K334" s="160"/>
      <c r="L334" s="144">
        <f t="shared" si="8"/>
        <v>0</v>
      </c>
      <c r="M334" s="128"/>
      <c r="N334" s="119" t="str">
        <f t="shared" si="9"/>
        <v xml:space="preserve"> </v>
      </c>
      <c r="O334" s="128"/>
      <c r="P334" s="128"/>
      <c r="Q334" s="128"/>
      <c r="R334" s="93">
        <f t="shared" si="7"/>
        <v>0</v>
      </c>
      <c r="S334" s="109">
        <f t="shared" si="10"/>
        <v>0</v>
      </c>
      <c r="T334" s="94"/>
      <c r="U334" s="132" t="str">
        <f>IF(ISBLANK(P334)," ",VLOOKUP($T334,'Marine Coating Limits'!$B$3:$C$36,2,FALSE))</f>
        <v xml:space="preserve"> </v>
      </c>
    </row>
    <row r="335" spans="1:21" s="82" customFormat="1">
      <c r="A335" s="128"/>
      <c r="B335" s="161"/>
      <c r="C335" s="159"/>
      <c r="D335" s="128"/>
      <c r="E335" s="128"/>
      <c r="F335" s="160"/>
      <c r="G335" s="144">
        <f t="shared" si="11"/>
        <v>0</v>
      </c>
      <c r="H335" s="159"/>
      <c r="I335" s="128"/>
      <c r="J335" s="128"/>
      <c r="K335" s="160"/>
      <c r="L335" s="144">
        <f t="shared" si="8"/>
        <v>0</v>
      </c>
      <c r="M335" s="128"/>
      <c r="N335" s="119" t="str">
        <f t="shared" si="9"/>
        <v xml:space="preserve"> </v>
      </c>
      <c r="O335" s="128"/>
      <c r="P335" s="128"/>
      <c r="Q335" s="128"/>
      <c r="R335" s="93">
        <f t="shared" si="7"/>
        <v>0</v>
      </c>
      <c r="S335" s="109">
        <f t="shared" si="10"/>
        <v>0</v>
      </c>
      <c r="T335" s="94"/>
      <c r="U335" s="132" t="str">
        <f>IF(ISBLANK(P335)," ",VLOOKUP($T335,'Marine Coating Limits'!$B$3:$C$36,2,FALSE))</f>
        <v xml:space="preserve"> </v>
      </c>
    </row>
    <row r="336" spans="1:21" s="82" customFormat="1">
      <c r="A336" s="128"/>
      <c r="B336" s="161"/>
      <c r="C336" s="159"/>
      <c r="D336" s="128"/>
      <c r="E336" s="128"/>
      <c r="F336" s="160"/>
      <c r="G336" s="144">
        <f t="shared" si="11"/>
        <v>0</v>
      </c>
      <c r="H336" s="159"/>
      <c r="I336" s="128"/>
      <c r="J336" s="128"/>
      <c r="K336" s="160"/>
      <c r="L336" s="144">
        <f t="shared" si="8"/>
        <v>0</v>
      </c>
      <c r="M336" s="128"/>
      <c r="N336" s="119" t="str">
        <f t="shared" si="9"/>
        <v xml:space="preserve"> </v>
      </c>
      <c r="O336" s="128"/>
      <c r="P336" s="128"/>
      <c r="Q336" s="128"/>
      <c r="R336" s="93">
        <f t="shared" si="7"/>
        <v>0</v>
      </c>
      <c r="S336" s="109">
        <f t="shared" si="10"/>
        <v>0</v>
      </c>
      <c r="T336" s="94"/>
      <c r="U336" s="132" t="str">
        <f>IF(ISBLANK(P336)," ",VLOOKUP($T336,'Marine Coating Limits'!$B$3:$C$36,2,FALSE))</f>
        <v xml:space="preserve"> </v>
      </c>
    </row>
    <row r="337" spans="1:21" s="82" customFormat="1">
      <c r="A337" s="128"/>
      <c r="B337" s="161"/>
      <c r="C337" s="159"/>
      <c r="D337" s="128"/>
      <c r="E337" s="128"/>
      <c r="F337" s="160"/>
      <c r="G337" s="144">
        <f t="shared" si="11"/>
        <v>0</v>
      </c>
      <c r="H337" s="159"/>
      <c r="I337" s="128"/>
      <c r="J337" s="128"/>
      <c r="K337" s="160"/>
      <c r="L337" s="144">
        <f t="shared" si="8"/>
        <v>0</v>
      </c>
      <c r="M337" s="128"/>
      <c r="N337" s="119" t="str">
        <f t="shared" si="9"/>
        <v xml:space="preserve"> </v>
      </c>
      <c r="O337" s="128"/>
      <c r="P337" s="128"/>
      <c r="Q337" s="128"/>
      <c r="R337" s="93">
        <f t="shared" si="7"/>
        <v>0</v>
      </c>
      <c r="S337" s="109">
        <f t="shared" si="10"/>
        <v>0</v>
      </c>
      <c r="T337" s="94"/>
      <c r="U337" s="132" t="str">
        <f>IF(ISBLANK(P337)," ",VLOOKUP($T337,'Marine Coating Limits'!$B$3:$C$36,2,FALSE))</f>
        <v xml:space="preserve"> </v>
      </c>
    </row>
    <row r="338" spans="1:21" s="82" customFormat="1">
      <c r="A338" s="128"/>
      <c r="B338" s="161"/>
      <c r="C338" s="159"/>
      <c r="D338" s="128"/>
      <c r="E338" s="128"/>
      <c r="F338" s="160"/>
      <c r="G338" s="144">
        <f t="shared" si="11"/>
        <v>0</v>
      </c>
      <c r="H338" s="159"/>
      <c r="I338" s="128"/>
      <c r="J338" s="128"/>
      <c r="K338" s="160"/>
      <c r="L338" s="144">
        <f t="shared" si="8"/>
        <v>0</v>
      </c>
      <c r="M338" s="128"/>
      <c r="N338" s="119" t="str">
        <f t="shared" si="9"/>
        <v xml:space="preserve"> </v>
      </c>
      <c r="O338" s="128"/>
      <c r="P338" s="128"/>
      <c r="Q338" s="128"/>
      <c r="R338" s="93">
        <f t="shared" si="7"/>
        <v>0</v>
      </c>
      <c r="S338" s="109">
        <f t="shared" si="10"/>
        <v>0</v>
      </c>
      <c r="T338" s="94"/>
      <c r="U338" s="132" t="str">
        <f>IF(ISBLANK(P338)," ",VLOOKUP($T338,'Marine Coating Limits'!$B$3:$C$36,2,FALSE))</f>
        <v xml:space="preserve"> </v>
      </c>
    </row>
    <row r="339" spans="1:21" s="82" customFormat="1">
      <c r="A339" s="128"/>
      <c r="B339" s="161"/>
      <c r="C339" s="159"/>
      <c r="D339" s="128"/>
      <c r="E339" s="128"/>
      <c r="F339" s="160"/>
      <c r="G339" s="144">
        <f t="shared" si="11"/>
        <v>0</v>
      </c>
      <c r="H339" s="159"/>
      <c r="I339" s="128"/>
      <c r="J339" s="128"/>
      <c r="K339" s="160"/>
      <c r="L339" s="144">
        <f t="shared" si="8"/>
        <v>0</v>
      </c>
      <c r="M339" s="128"/>
      <c r="N339" s="119" t="str">
        <f t="shared" si="9"/>
        <v xml:space="preserve"> </v>
      </c>
      <c r="O339" s="128"/>
      <c r="P339" s="128"/>
      <c r="Q339" s="128"/>
      <c r="R339" s="93">
        <f t="shared" si="7"/>
        <v>0</v>
      </c>
      <c r="S339" s="109">
        <f t="shared" si="10"/>
        <v>0</v>
      </c>
      <c r="T339" s="94"/>
      <c r="U339" s="132" t="str">
        <f>IF(ISBLANK(P339)," ",VLOOKUP($T339,'Marine Coating Limits'!$B$3:$C$36,2,FALSE))</f>
        <v xml:space="preserve"> </v>
      </c>
    </row>
    <row r="340" spans="1:21" s="82" customFormat="1">
      <c r="A340" s="128"/>
      <c r="B340" s="161"/>
      <c r="C340" s="159"/>
      <c r="D340" s="128"/>
      <c r="E340" s="128"/>
      <c r="F340" s="160"/>
      <c r="G340" s="144">
        <f t="shared" si="11"/>
        <v>0</v>
      </c>
      <c r="H340" s="159"/>
      <c r="I340" s="128"/>
      <c r="J340" s="128"/>
      <c r="K340" s="160"/>
      <c r="L340" s="144">
        <f t="shared" si="8"/>
        <v>0</v>
      </c>
      <c r="M340" s="128"/>
      <c r="N340" s="119" t="str">
        <f t="shared" si="9"/>
        <v xml:space="preserve"> </v>
      </c>
      <c r="O340" s="128"/>
      <c r="P340" s="128"/>
      <c r="Q340" s="128"/>
      <c r="R340" s="93">
        <f t="shared" si="7"/>
        <v>0</v>
      </c>
      <c r="S340" s="109">
        <f t="shared" si="10"/>
        <v>0</v>
      </c>
      <c r="T340" s="94"/>
      <c r="U340" s="132" t="str">
        <f>IF(ISBLANK(P340)," ",VLOOKUP($T340,'Marine Coating Limits'!$B$3:$C$36,2,FALSE))</f>
        <v xml:space="preserve"> </v>
      </c>
    </row>
    <row r="341" spans="1:21" s="82" customFormat="1" ht="16.5" thickBot="1">
      <c r="A341" s="128"/>
      <c r="B341" s="161"/>
      <c r="C341" s="162"/>
      <c r="D341" s="163"/>
      <c r="E341" s="163"/>
      <c r="F341" s="164"/>
      <c r="G341" s="144">
        <f t="shared" si="11"/>
        <v>0</v>
      </c>
      <c r="H341" s="162"/>
      <c r="I341" s="163"/>
      <c r="J341" s="163"/>
      <c r="K341" s="164"/>
      <c r="L341" s="144">
        <f t="shared" si="8"/>
        <v>0</v>
      </c>
      <c r="M341" s="128"/>
      <c r="N341" s="119" t="str">
        <f t="shared" si="9"/>
        <v xml:space="preserve"> </v>
      </c>
      <c r="O341" s="128"/>
      <c r="P341" s="128"/>
      <c r="Q341" s="128"/>
      <c r="R341" s="93">
        <f t="shared" si="7"/>
        <v>0</v>
      </c>
      <c r="S341" s="109">
        <f t="shared" si="10"/>
        <v>0</v>
      </c>
      <c r="T341" s="94"/>
      <c r="U341" s="132" t="str">
        <f>IF(ISBLANK(P341)," ",VLOOKUP($T341,'Marine Coating Limits'!$B$3:$C$36,2,FALSE))</f>
        <v xml:space="preserve"> </v>
      </c>
    </row>
  </sheetData>
  <sheetProtection password="DA22" sheet="1" objects="1" scenarios="1" formatCells="0" formatColumns="0" formatRows="0" sort="0" autoFilter="0" pivotTables="0"/>
  <autoFilter ref="A4:U4">
    <filterColumn colId="3"/>
    <filterColumn colId="4"/>
    <filterColumn colId="5"/>
    <filterColumn colId="6"/>
    <filterColumn colId="8"/>
    <filterColumn colId="9"/>
    <filterColumn colId="10"/>
    <filterColumn colId="11"/>
    <filterColumn colId="14"/>
    <sortState ref="A5:U345">
      <sortCondition ref="O4"/>
    </sortState>
  </autoFilter>
  <sortState ref="A5:U282">
    <sortCondition ref="A5:A282"/>
    <sortCondition ref="B5:B282"/>
    <sortCondition ref="C5:C282"/>
  </sortState>
  <conditionalFormatting sqref="U5:U341">
    <cfRule type="expression" dxfId="4" priority="18">
      <formula>U5&lt;R5</formula>
    </cfRule>
  </conditionalFormatting>
  <conditionalFormatting sqref="L190">
    <cfRule type="expression" dxfId="3" priority="6">
      <formula>L190&lt;I190</formula>
    </cfRule>
  </conditionalFormatting>
  <conditionalFormatting sqref="L190">
    <cfRule type="expression" dxfId="2" priority="5">
      <formula>L190&lt;I190</formula>
    </cfRule>
  </conditionalFormatting>
  <conditionalFormatting sqref="L191">
    <cfRule type="expression" dxfId="1" priority="4">
      <formula>L191&lt;I191</formula>
    </cfRule>
  </conditionalFormatting>
  <conditionalFormatting sqref="L191">
    <cfRule type="expression" dxfId="0" priority="3">
      <formula>L191&lt;I191</formula>
    </cfRule>
  </conditionalFormatting>
  <dataValidations xWindow="1420" yWindow="581" count="4">
    <dataValidation type="list" allowBlank="1" showInputMessage="1" showErrorMessage="1" promptTitle="VOC Unit" prompt="Select correct unit for VOC value.  Correct choices are pounds per gallon (lbs/gal) or grams/liter (g/l)" sqref="Q5:Q224">
      <formula1>VOC_Unit</formula1>
    </dataValidation>
    <dataValidation type="list" allowBlank="1" showInputMessage="1" showErrorMessage="1" errorTitle="Incorrect Category" promptTitle="Select Paint Category" prompt="Select paint category from pull down list. You are required to demonstrate compliance with any specialty coating category that you choose." sqref="T5:T341">
      <formula1>APCDName</formula1>
    </dataValidation>
    <dataValidation type="list" allowBlank="1" showInputMessage="1" showErrorMessage="1" errorTitle="Incorrect Selection" error="New manufacturer's names can be added on the &quot;pull down list&quot; tab" promptTitle="Paint Manufacturer's Name" prompt="Select coating manufacturer from pull down list." sqref="A5:A341">
      <formula1>Mnfg_Name</formula1>
    </dataValidation>
    <dataValidation type="list" allowBlank="1" showInputMessage="1" showErrorMessage="1" sqref="K5:K341 F5:F341">
      <formula1>Density_Units</formula1>
    </dataValidation>
  </dataValidations>
  <pageMargins left="0.7" right="0.7" top="0.75" bottom="0.75" header="0.3" footer="0.3"/>
  <pageSetup scale="43" fitToHeight="7" orientation="landscape" r:id="rId1"/>
  <headerFooter>
    <oddHeader>&amp;L&amp;G&amp;RPage &amp;P of &amp;N</oddHeader>
    <oddFooter>&amp;L&amp;F&amp;A&amp;RPrinted: &amp;D</oddFoot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V28"/>
  <sheetViews>
    <sheetView topLeftCell="A4" workbookViewId="0">
      <selection activeCell="O32" sqref="O32"/>
    </sheetView>
  </sheetViews>
  <sheetFormatPr defaultRowHeight="15"/>
  <cols>
    <col min="1" max="1" width="25.85546875" customWidth="1"/>
    <col min="2" max="2" width="29.42578125" customWidth="1"/>
    <col min="3" max="3" width="35.28515625" customWidth="1"/>
    <col min="5" max="5" width="68.85546875" hidden="1" customWidth="1"/>
    <col min="8" max="10" width="9.140625" hidden="1" customWidth="1"/>
    <col min="11" max="11" width="11.42578125" customWidth="1"/>
    <col min="12" max="12" width="11.42578125" hidden="1" customWidth="1"/>
    <col min="13" max="13" width="13.42578125" hidden="1" customWidth="1"/>
    <col min="16" max="16" width="9.5703125" hidden="1" customWidth="1"/>
    <col min="17" max="18" width="9.140625" hidden="1" customWidth="1"/>
    <col min="19" max="19" width="15.140625" customWidth="1"/>
    <col min="20" max="20" width="10.42578125" hidden="1" customWidth="1"/>
    <col min="21" max="21" width="56.42578125" customWidth="1"/>
  </cols>
  <sheetData>
    <row r="1" spans="1:21">
      <c r="A1" s="29" t="s">
        <v>57</v>
      </c>
    </row>
    <row r="3" spans="1:21" ht="15.75" thickBot="1"/>
    <row r="4" spans="1:21" s="4" customFormat="1" ht="66" customHeight="1">
      <c r="A4" s="14" t="s">
        <v>50</v>
      </c>
      <c r="B4" s="23" t="s">
        <v>40</v>
      </c>
      <c r="C4" s="23" t="s">
        <v>41</v>
      </c>
      <c r="D4" s="15" t="s">
        <v>42</v>
      </c>
      <c r="E4" s="40" t="s">
        <v>93</v>
      </c>
      <c r="F4" s="41" t="s">
        <v>43</v>
      </c>
      <c r="G4" s="42" t="s">
        <v>31</v>
      </c>
      <c r="H4" s="12" t="s">
        <v>44</v>
      </c>
      <c r="I4" s="8" t="s">
        <v>51</v>
      </c>
      <c r="J4" s="11" t="s">
        <v>52</v>
      </c>
      <c r="K4" s="20" t="s">
        <v>45</v>
      </c>
      <c r="L4" s="12" t="s">
        <v>53</v>
      </c>
      <c r="M4" s="11" t="s">
        <v>54</v>
      </c>
      <c r="N4" s="41" t="s">
        <v>38</v>
      </c>
      <c r="O4" s="42" t="s">
        <v>90</v>
      </c>
      <c r="P4" s="12" t="s">
        <v>49</v>
      </c>
      <c r="Q4" s="8" t="s">
        <v>56</v>
      </c>
      <c r="R4" s="7" t="s">
        <v>55</v>
      </c>
      <c r="S4" s="20" t="s">
        <v>109</v>
      </c>
      <c r="T4" s="7" t="s">
        <v>110</v>
      </c>
      <c r="U4" s="38" t="s">
        <v>111</v>
      </c>
    </row>
    <row r="5" spans="1:21">
      <c r="A5" s="149" t="s">
        <v>37</v>
      </c>
      <c r="B5" s="150" t="s">
        <v>2</v>
      </c>
      <c r="C5" s="150" t="s">
        <v>231</v>
      </c>
      <c r="D5" s="147" t="s">
        <v>232</v>
      </c>
      <c r="E5" s="151" t="str">
        <f t="shared" ref="E5:E26" si="0">IF(ISBLANK(B5)," ",CONCATENATE($A5,": ",$B5," ",$C5," ",$D5))</f>
        <v>Equipment Cleaning: Brenntag Pacific International Thinner GT 4637</v>
      </c>
      <c r="F5" s="151">
        <v>7.23</v>
      </c>
      <c r="G5" s="157" t="s">
        <v>29</v>
      </c>
      <c r="H5" s="126">
        <f t="shared" ref="H5:H26" si="1">IF($G5 = "lb/gal",($F5*120),$F5)</f>
        <v>867.6</v>
      </c>
      <c r="I5" s="125">
        <f>IF(H5&gt;1,VLOOKUP($A5,'Marine Coating Limits'!$I$3:$L$4,2,FALSE),0)</f>
        <v>200</v>
      </c>
      <c r="J5" s="121">
        <f t="shared" ref="J5:J26" si="2">IF(H5&gt;0.001,IF($H5&gt;$I5,0,1),0)</f>
        <v>0</v>
      </c>
      <c r="K5" s="154">
        <v>5.6</v>
      </c>
      <c r="L5" s="126">
        <f>IF(K5&gt;0.01,VLOOKUP(A5,'Marine Coating Limits'!$I$3:$L$4,4,FALSE),0)</f>
        <v>20</v>
      </c>
      <c r="M5" s="121">
        <f t="shared" ref="M5:M26" si="3">IF(K5&gt;0.0001,IF(K5&gt;L5,0,1),0)</f>
        <v>1</v>
      </c>
      <c r="N5" s="152">
        <v>330</v>
      </c>
      <c r="O5" s="153" t="s">
        <v>47</v>
      </c>
      <c r="P5" s="155">
        <f t="shared" ref="P5:P26" si="4">IF($O5 = "F",CONVERT($N5,"F","C"),$N5)</f>
        <v>165.55555555555554</v>
      </c>
      <c r="Q5" s="125">
        <f>IF(P5&gt;0.01,VLOOKUP(A5,'Marine Coating Limits'!$I$3:$L$4,3,FALSE),0)</f>
        <v>190</v>
      </c>
      <c r="R5" s="121">
        <f t="shared" ref="R5:R26" si="5">IF(P5&gt;0.001,IF(P5&gt;Q5,1,0),0)</f>
        <v>0</v>
      </c>
      <c r="S5" s="154" t="str">
        <f>IF(ISBLANK(C5)," ",IF((H5+K5+N5) &gt;0.001,IF((J5+M5+R5)&gt;=1,"YES","NO"),"INCOMPLETE INFORMATION"))</f>
        <v>YES</v>
      </c>
      <c r="T5" s="10">
        <f t="shared" ref="T5:T26" si="6">IF(ISBLANK(N5),0,IF(S5="YES",0,IF(A5 = "Equipment Cleaning",1,0)))</f>
        <v>0</v>
      </c>
      <c r="U5" s="39"/>
    </row>
    <row r="6" spans="1:21" ht="45">
      <c r="A6" s="156" t="s">
        <v>37</v>
      </c>
      <c r="B6" s="125" t="s">
        <v>2</v>
      </c>
      <c r="C6" s="125" t="s">
        <v>517</v>
      </c>
      <c r="D6" s="148" t="s">
        <v>518</v>
      </c>
      <c r="E6" s="151" t="str">
        <f t="shared" si="0"/>
        <v>Equipment Cleaning: Brenntag Pacific Lacquer Wash 201-X</v>
      </c>
      <c r="F6" s="151">
        <v>6.48</v>
      </c>
      <c r="G6" s="157" t="s">
        <v>29</v>
      </c>
      <c r="H6" s="126">
        <f t="shared" si="1"/>
        <v>777.6</v>
      </c>
      <c r="I6" s="125">
        <f>IF(H6&gt;1,VLOOKUP($A6,'Marine Coating Limits'!$I$3:$L$4,2,FALSE),0)</f>
        <v>200</v>
      </c>
      <c r="J6" s="121">
        <f t="shared" si="2"/>
        <v>0</v>
      </c>
      <c r="K6" s="154">
        <v>37.200000000000003</v>
      </c>
      <c r="L6" s="126">
        <f>IF(K6&gt;0.01,VLOOKUP(A6,'Marine Coating Limits'!$I$3:$L$4,4,FALSE),0)</f>
        <v>20</v>
      </c>
      <c r="M6" s="121">
        <f t="shared" si="3"/>
        <v>0</v>
      </c>
      <c r="N6" s="151">
        <v>133</v>
      </c>
      <c r="O6" s="157" t="s">
        <v>47</v>
      </c>
      <c r="P6" s="155">
        <f t="shared" si="4"/>
        <v>56.111111111111107</v>
      </c>
      <c r="Q6" s="125">
        <f>IF(P6&gt;0.01,VLOOKUP(A6,'Marine Coating Limits'!$I$3:$L$4,3,FALSE),0)</f>
        <v>190</v>
      </c>
      <c r="R6" s="121">
        <f t="shared" si="5"/>
        <v>0</v>
      </c>
      <c r="S6" s="154" t="str">
        <f>IF(ISBLANK(C6)," ",IF((H6+K6+N6) &gt;0.001,IF((J6+M6+R6)&gt;=1,"YES","NO"),"INCOMPLETE INFORMATION"))</f>
        <v>NO</v>
      </c>
      <c r="T6" s="10">
        <f t="shared" si="6"/>
        <v>1</v>
      </c>
      <c r="U6" s="39" t="s">
        <v>105</v>
      </c>
    </row>
    <row r="7" spans="1:21" ht="60">
      <c r="A7" s="156" t="s">
        <v>37</v>
      </c>
      <c r="B7" s="125" t="s">
        <v>2</v>
      </c>
      <c r="C7" s="125" t="s">
        <v>517</v>
      </c>
      <c r="D7" s="148" t="s">
        <v>518</v>
      </c>
      <c r="E7" s="151" t="str">
        <f t="shared" si="0"/>
        <v>Equipment Cleaning: Brenntag Pacific Lacquer Wash 201-X</v>
      </c>
      <c r="F7" s="151">
        <v>622</v>
      </c>
      <c r="G7" s="157" t="s">
        <v>30</v>
      </c>
      <c r="H7" s="126">
        <f t="shared" si="1"/>
        <v>622</v>
      </c>
      <c r="I7" s="125">
        <f>IF(H7&gt;1,VLOOKUP($A7,'Marine Coating Limits'!$I$3:$L$4,2,FALSE),0)</f>
        <v>200</v>
      </c>
      <c r="J7" s="121">
        <f t="shared" si="2"/>
        <v>0</v>
      </c>
      <c r="K7" s="154">
        <v>37.200000000000003</v>
      </c>
      <c r="L7" s="126">
        <f>IF(K7&gt;0.01,VLOOKUP(A7,'Marine Coating Limits'!$I$3:$L$4,4,FALSE),0)</f>
        <v>20</v>
      </c>
      <c r="M7" s="121">
        <f t="shared" si="3"/>
        <v>0</v>
      </c>
      <c r="N7" s="151">
        <v>133</v>
      </c>
      <c r="O7" s="157" t="s">
        <v>47</v>
      </c>
      <c r="P7" s="155">
        <f t="shared" si="4"/>
        <v>56.111111111111107</v>
      </c>
      <c r="Q7" s="125">
        <f>IF(P7&gt;0.01,VLOOKUP(A7,'Marine Coating Limits'!$I$3:$L$4,3,FALSE),0)</f>
        <v>190</v>
      </c>
      <c r="R7" s="121">
        <f t="shared" si="5"/>
        <v>0</v>
      </c>
      <c r="S7" s="154" t="str">
        <f>IF(ISBLANK(C7)," ",IF((H7+K7+N7) &gt;0.001,IF((J7+M7+R7)&gt;=1,"YES","NO"),"INCOMPLETE INFORMATION"))</f>
        <v>NO</v>
      </c>
      <c r="T7" s="10">
        <f t="shared" si="6"/>
        <v>1</v>
      </c>
      <c r="U7" s="146" t="s">
        <v>108</v>
      </c>
    </row>
    <row r="8" spans="1:21">
      <c r="A8" s="156" t="s">
        <v>37</v>
      </c>
      <c r="B8" s="125" t="s">
        <v>3</v>
      </c>
      <c r="C8" s="125" t="s">
        <v>806</v>
      </c>
      <c r="D8" s="148"/>
      <c r="E8" s="151" t="str">
        <f t="shared" si="0"/>
        <v xml:space="preserve">Equipment Cleaning: Carboline THINNER 25 </v>
      </c>
      <c r="F8" s="151">
        <v>892</v>
      </c>
      <c r="G8" s="157" t="s">
        <v>30</v>
      </c>
      <c r="H8" s="126">
        <f t="shared" si="1"/>
        <v>892</v>
      </c>
      <c r="I8" s="125">
        <f>IF(H8&gt;1,VLOOKUP($A8,'Marine Coating Limits'!$I$3:$L$4,2,FALSE),0)</f>
        <v>200</v>
      </c>
      <c r="J8" s="121">
        <f t="shared" si="2"/>
        <v>0</v>
      </c>
      <c r="K8" s="154">
        <v>4.5</v>
      </c>
      <c r="L8" s="126">
        <f>IF(K8&gt;0.01,VLOOKUP(A8,'Marine Coating Limits'!$I$3:$L$4,4,FALSE),0)</f>
        <v>20</v>
      </c>
      <c r="M8" s="121">
        <f t="shared" si="3"/>
        <v>1</v>
      </c>
      <c r="N8" s="151">
        <v>284</v>
      </c>
      <c r="O8" s="157" t="s">
        <v>47</v>
      </c>
      <c r="P8" s="155">
        <f t="shared" si="4"/>
        <v>140</v>
      </c>
      <c r="Q8" s="125">
        <f>IF(P8&gt;0.01,VLOOKUP(A8,'Marine Coating Limits'!$I$3:$L$4,3,FALSE),0)</f>
        <v>190</v>
      </c>
      <c r="R8" s="121">
        <f t="shared" si="5"/>
        <v>0</v>
      </c>
      <c r="S8" s="154" t="str">
        <f>IF(ISBLANK(C8)," ",IF((H8+K8+N8) &gt;0.001,IF((J8+M8+R8)&gt;=1,"YES","NO"),"INCOMPLETE INFORMATION"))</f>
        <v>YES</v>
      </c>
      <c r="T8" s="10">
        <f t="shared" si="6"/>
        <v>0</v>
      </c>
      <c r="U8" s="39"/>
    </row>
    <row r="9" spans="1:21">
      <c r="A9" s="156" t="s">
        <v>37</v>
      </c>
      <c r="B9" s="125" t="s">
        <v>3</v>
      </c>
      <c r="C9" s="125" t="s">
        <v>807</v>
      </c>
      <c r="D9" s="148"/>
      <c r="E9" s="151" t="str">
        <f t="shared" si="0"/>
        <v xml:space="preserve">Equipment Cleaning: Carboline THINNER 33 </v>
      </c>
      <c r="F9" s="151">
        <v>888</v>
      </c>
      <c r="G9" s="157" t="s">
        <v>30</v>
      </c>
      <c r="H9" s="126">
        <f t="shared" si="1"/>
        <v>888</v>
      </c>
      <c r="I9" s="125">
        <f>IF(H9&gt;1,VLOOKUP($A9,'Marine Coating Limits'!$I$3:$L$4,2,FALSE),0)</f>
        <v>200</v>
      </c>
      <c r="J9" s="121">
        <f t="shared" si="2"/>
        <v>0</v>
      </c>
      <c r="K9" s="154">
        <v>4.2</v>
      </c>
      <c r="L9" s="126">
        <f>IF(K9&gt;0.01,VLOOKUP(A9,'Marine Coating Limits'!$I$3:$L$4,4,FALSE),0)</f>
        <v>20</v>
      </c>
      <c r="M9" s="121">
        <f t="shared" si="3"/>
        <v>1</v>
      </c>
      <c r="N9" s="151">
        <v>265</v>
      </c>
      <c r="O9" s="157" t="s">
        <v>47</v>
      </c>
      <c r="P9" s="155">
        <f t="shared" si="4"/>
        <v>129.44444444444443</v>
      </c>
      <c r="Q9" s="125">
        <f>IF(P9&gt;0.01,VLOOKUP(A9,'Marine Coating Limits'!$I$3:$L$4,3,FALSE),0)</f>
        <v>190</v>
      </c>
      <c r="R9" s="121">
        <f t="shared" si="5"/>
        <v>0</v>
      </c>
      <c r="S9" s="154" t="str">
        <f>IF(ISBLANK(C9)," ",IF((H9+K9+N9) &gt;0.001,IF((J9+M9+R9)&gt;=1,"YES","NO"),"INCOMPLETE INFORMATION"))</f>
        <v>YES</v>
      </c>
      <c r="T9" s="10">
        <f t="shared" si="6"/>
        <v>0</v>
      </c>
      <c r="U9" s="39"/>
    </row>
    <row r="10" spans="1:21">
      <c r="A10" s="156" t="s">
        <v>37</v>
      </c>
      <c r="B10" s="125" t="s">
        <v>704</v>
      </c>
      <c r="C10" s="125" t="s">
        <v>705</v>
      </c>
      <c r="D10" s="148" t="s">
        <v>706</v>
      </c>
      <c r="E10" s="151" t="str">
        <f t="shared" si="0"/>
        <v>Equipment Cleaning: Ellis Paint Company 80/20 Zero VOC Exempt Solvent 80/20</v>
      </c>
      <c r="F10" s="151">
        <v>0</v>
      </c>
      <c r="G10" s="157" t="s">
        <v>30</v>
      </c>
      <c r="H10" s="126">
        <f t="shared" si="1"/>
        <v>0</v>
      </c>
      <c r="I10" s="125">
        <f>IF(H10&gt;1,VLOOKUP($A10,'Marine Coating Limits'!$I$3:$L$4,2,FALSE),0)</f>
        <v>0</v>
      </c>
      <c r="J10" s="121">
        <f t="shared" si="2"/>
        <v>0</v>
      </c>
      <c r="K10" s="154"/>
      <c r="L10" s="126">
        <f>IF(K10&gt;0.01,VLOOKUP(A10,'Marine Coating Limits'!$I$3:$L$4,4,FALSE),0)</f>
        <v>0</v>
      </c>
      <c r="M10" s="121">
        <f t="shared" si="3"/>
        <v>0</v>
      </c>
      <c r="N10" s="151">
        <v>132.80000000000001</v>
      </c>
      <c r="O10" s="157" t="s">
        <v>47</v>
      </c>
      <c r="P10" s="155">
        <f t="shared" si="4"/>
        <v>56.000000000000007</v>
      </c>
      <c r="Q10" s="125">
        <f>IF(P10&gt;0.01,VLOOKUP(A10,'Marine Coating Limits'!$I$3:$L$4,3,FALSE),0)</f>
        <v>190</v>
      </c>
      <c r="R10" s="121">
        <f t="shared" si="5"/>
        <v>0</v>
      </c>
      <c r="S10" s="154" t="s">
        <v>528</v>
      </c>
      <c r="T10" s="10">
        <f t="shared" si="6"/>
        <v>0</v>
      </c>
      <c r="U10" s="39"/>
    </row>
    <row r="11" spans="1:21">
      <c r="A11" s="156" t="s">
        <v>37</v>
      </c>
      <c r="B11" s="125" t="s">
        <v>4</v>
      </c>
      <c r="C11" s="125" t="s">
        <v>603</v>
      </c>
      <c r="D11" s="148" t="s">
        <v>604</v>
      </c>
      <c r="E11" s="151" t="str">
        <f t="shared" si="0"/>
        <v>Equipment Cleaning: International Paint (USA) Inc. GTA 220 Thinner GTA 220</v>
      </c>
      <c r="F11" s="151">
        <v>850</v>
      </c>
      <c r="G11" s="157" t="s">
        <v>30</v>
      </c>
      <c r="H11" s="126">
        <f t="shared" si="1"/>
        <v>850</v>
      </c>
      <c r="I11" s="125">
        <f>IF(H11&gt;1,VLOOKUP($A11,'Marine Coating Limits'!$I$3:$L$4,2,FALSE),0)</f>
        <v>200</v>
      </c>
      <c r="J11" s="121">
        <f t="shared" si="2"/>
        <v>0</v>
      </c>
      <c r="K11" s="154">
        <v>6</v>
      </c>
      <c r="L11" s="126">
        <f>IF(K11&gt;0.01,VLOOKUP(A11,'Marine Coating Limits'!$I$3:$L$4,4,FALSE),0)</f>
        <v>20</v>
      </c>
      <c r="M11" s="121">
        <f t="shared" si="3"/>
        <v>1</v>
      </c>
      <c r="N11" s="151">
        <v>243</v>
      </c>
      <c r="O11" s="157" t="s">
        <v>47</v>
      </c>
      <c r="P11" s="155">
        <f t="shared" si="4"/>
        <v>117.22222222222221</v>
      </c>
      <c r="Q11" s="125">
        <f>IF(P11&gt;0.01,VLOOKUP(A11,'Marine Coating Limits'!$I$3:$L$4,3,FALSE),0)</f>
        <v>190</v>
      </c>
      <c r="R11" s="121">
        <f t="shared" si="5"/>
        <v>0</v>
      </c>
      <c r="S11" s="154" t="str">
        <f t="shared" ref="S11:S20" si="7">IF(ISBLANK(C11)," ",IF((H11+K11+N11) &gt;0.001,IF((J11+M11+R11)&gt;=1,"YES","NO"),"INCOMPLETE INFORMATION"))</f>
        <v>YES</v>
      </c>
      <c r="T11" s="10">
        <f t="shared" si="6"/>
        <v>0</v>
      </c>
      <c r="U11" s="39"/>
    </row>
    <row r="12" spans="1:21">
      <c r="A12" s="156" t="s">
        <v>37</v>
      </c>
      <c r="B12" s="125" t="s">
        <v>4</v>
      </c>
      <c r="C12" s="125" t="s">
        <v>735</v>
      </c>
      <c r="D12" s="148" t="s">
        <v>736</v>
      </c>
      <c r="E12" s="151" t="str">
        <f t="shared" si="0"/>
        <v>Equipment Cleaning: International Paint (USA) Inc. GTA 840 Thinner GTA 840</v>
      </c>
      <c r="F12" s="151">
        <v>830</v>
      </c>
      <c r="G12" s="157" t="s">
        <v>30</v>
      </c>
      <c r="H12" s="126">
        <f t="shared" si="1"/>
        <v>830</v>
      </c>
      <c r="I12" s="125">
        <f>IF(H12&gt;1,VLOOKUP($A12,'Marine Coating Limits'!$I$3:$L$4,2,FALSE),0)</f>
        <v>200</v>
      </c>
      <c r="J12" s="121">
        <f t="shared" si="2"/>
        <v>0</v>
      </c>
      <c r="K12" s="154">
        <v>9</v>
      </c>
      <c r="L12" s="126">
        <f>IF(K12&gt;0.01,VLOOKUP(A12,'Marine Coating Limits'!$I$3:$L$4,4,FALSE),0)</f>
        <v>20</v>
      </c>
      <c r="M12" s="121">
        <f t="shared" si="3"/>
        <v>1</v>
      </c>
      <c r="N12" s="151">
        <v>226</v>
      </c>
      <c r="O12" s="157" t="s">
        <v>47</v>
      </c>
      <c r="P12" s="155">
        <f t="shared" si="4"/>
        <v>107.77777777777777</v>
      </c>
      <c r="Q12" s="125">
        <f>IF(P12&gt;0.01,VLOOKUP(A12,'Marine Coating Limits'!$I$3:$L$4,3,FALSE),0)</f>
        <v>190</v>
      </c>
      <c r="R12" s="121">
        <f t="shared" si="5"/>
        <v>0</v>
      </c>
      <c r="S12" s="154" t="str">
        <f t="shared" si="7"/>
        <v>YES</v>
      </c>
      <c r="T12" s="10">
        <f t="shared" si="6"/>
        <v>0</v>
      </c>
      <c r="U12" s="39"/>
    </row>
    <row r="13" spans="1:21">
      <c r="A13" s="156" t="s">
        <v>37</v>
      </c>
      <c r="B13" s="125" t="s">
        <v>5</v>
      </c>
      <c r="C13" s="125" t="s">
        <v>591</v>
      </c>
      <c r="D13" s="148" t="s">
        <v>592</v>
      </c>
      <c r="E13" s="151" t="str">
        <f t="shared" si="0"/>
        <v>Equipment Cleaning: Sherwin Williams (Proline Paints) K27 Retarder/Thinner 530-8663</v>
      </c>
      <c r="F13" s="151">
        <v>812</v>
      </c>
      <c r="G13" s="157" t="s">
        <v>30</v>
      </c>
      <c r="H13" s="126">
        <f t="shared" si="1"/>
        <v>812</v>
      </c>
      <c r="I13" s="125">
        <f>IF(H13&gt;1,VLOOKUP($A13,'Marine Coating Limits'!$I$3:$L$4,2,FALSE),0)</f>
        <v>200</v>
      </c>
      <c r="J13" s="121">
        <f t="shared" si="2"/>
        <v>0</v>
      </c>
      <c r="K13" s="154">
        <v>7.7</v>
      </c>
      <c r="L13" s="126">
        <f>IF(K13&gt;0.01,VLOOKUP(A13,'Marine Coating Limits'!$I$3:$L$4,4,FALSE),0)</f>
        <v>20</v>
      </c>
      <c r="M13" s="121">
        <f t="shared" si="3"/>
        <v>1</v>
      </c>
      <c r="N13" s="151">
        <v>222</v>
      </c>
      <c r="O13" s="157" t="s">
        <v>47</v>
      </c>
      <c r="P13" s="155">
        <f t="shared" si="4"/>
        <v>105.55555555555556</v>
      </c>
      <c r="Q13" s="125">
        <f>IF(P13&gt;0.01,VLOOKUP(A13,'Marine Coating Limits'!$I$3:$L$4,3,FALSE),0)</f>
        <v>190</v>
      </c>
      <c r="R13" s="121">
        <f t="shared" si="5"/>
        <v>0</v>
      </c>
      <c r="S13" s="154" t="str">
        <f t="shared" si="7"/>
        <v>YES</v>
      </c>
      <c r="T13" s="10">
        <f t="shared" si="6"/>
        <v>0</v>
      </c>
      <c r="U13" s="39"/>
    </row>
    <row r="14" spans="1:21">
      <c r="A14" s="156" t="s">
        <v>37</v>
      </c>
      <c r="B14" s="125" t="s">
        <v>5</v>
      </c>
      <c r="C14" s="125" t="s">
        <v>524</v>
      </c>
      <c r="D14" s="148" t="s">
        <v>525</v>
      </c>
      <c r="E14" s="151" t="str">
        <f t="shared" si="0"/>
        <v>Equipment Cleaning: Sherwin Williams (Proline Paints) Methyl Amyl Ketone R6K30</v>
      </c>
      <c r="F14" s="151">
        <v>810</v>
      </c>
      <c r="G14" s="157" t="s">
        <v>30</v>
      </c>
      <c r="H14" s="126">
        <f t="shared" si="1"/>
        <v>810</v>
      </c>
      <c r="I14" s="125">
        <f>IF(H14&gt;1,VLOOKUP($A14,'Marine Coating Limits'!$I$3:$L$4,2,FALSE),0)</f>
        <v>200</v>
      </c>
      <c r="J14" s="121">
        <f t="shared" si="2"/>
        <v>0</v>
      </c>
      <c r="K14" s="154">
        <v>3.855</v>
      </c>
      <c r="L14" s="126">
        <f>IF(K14&gt;0.01,VLOOKUP(A14,'Marine Coating Limits'!$I$3:$L$4,4,FALSE),0)</f>
        <v>20</v>
      </c>
      <c r="M14" s="121">
        <f t="shared" si="3"/>
        <v>1</v>
      </c>
      <c r="N14" s="151">
        <v>297</v>
      </c>
      <c r="O14" s="157" t="s">
        <v>47</v>
      </c>
      <c r="P14" s="155">
        <f t="shared" si="4"/>
        <v>147.22222222222223</v>
      </c>
      <c r="Q14" s="125">
        <f>IF(P14&gt;0.01,VLOOKUP(A14,'Marine Coating Limits'!$I$3:$L$4,3,FALSE),0)</f>
        <v>190</v>
      </c>
      <c r="R14" s="121">
        <f t="shared" si="5"/>
        <v>0</v>
      </c>
      <c r="S14" s="154" t="str">
        <f t="shared" si="7"/>
        <v>YES</v>
      </c>
      <c r="T14" s="10">
        <f t="shared" si="6"/>
        <v>0</v>
      </c>
      <c r="U14" s="39"/>
    </row>
    <row r="15" spans="1:21" ht="45">
      <c r="A15" s="156" t="s">
        <v>37</v>
      </c>
      <c r="B15" s="125" t="s">
        <v>5</v>
      </c>
      <c r="C15" s="125" t="s">
        <v>521</v>
      </c>
      <c r="D15" s="148" t="s">
        <v>522</v>
      </c>
      <c r="E15" s="151" t="str">
        <f t="shared" si="0"/>
        <v>Equipment Cleaning: Sherwin Williams (Proline Paints) Number 5 E Thinner Alcohol No. 5</v>
      </c>
      <c r="F15" s="151">
        <v>780</v>
      </c>
      <c r="G15" s="157" t="s">
        <v>30</v>
      </c>
      <c r="H15" s="126">
        <f t="shared" si="1"/>
        <v>780</v>
      </c>
      <c r="I15" s="125">
        <f>IF(H15&gt;1,VLOOKUP($A15,'Marine Coating Limits'!$I$3:$L$4,2,FALSE),0)</f>
        <v>200</v>
      </c>
      <c r="J15" s="121">
        <f t="shared" si="2"/>
        <v>0</v>
      </c>
      <c r="K15" s="154">
        <v>33</v>
      </c>
      <c r="L15" s="126">
        <f>IF(K15&gt;0.01,VLOOKUP(A15,'Marine Coating Limits'!$I$3:$L$4,4,FALSE),0)</f>
        <v>20</v>
      </c>
      <c r="M15" s="121">
        <f t="shared" si="3"/>
        <v>0</v>
      </c>
      <c r="N15" s="151">
        <v>178</v>
      </c>
      <c r="O15" s="157" t="s">
        <v>47</v>
      </c>
      <c r="P15" s="155">
        <f t="shared" si="4"/>
        <v>81.111111111111114</v>
      </c>
      <c r="Q15" s="125">
        <f>IF(P15&gt;0.01,VLOOKUP(A15,'Marine Coating Limits'!$I$3:$L$4,3,FALSE),0)</f>
        <v>190</v>
      </c>
      <c r="R15" s="121">
        <f t="shared" si="5"/>
        <v>0</v>
      </c>
      <c r="S15" s="154" t="str">
        <f t="shared" si="7"/>
        <v>NO</v>
      </c>
      <c r="T15" s="10">
        <f t="shared" si="6"/>
        <v>1</v>
      </c>
      <c r="U15" s="39" t="s">
        <v>105</v>
      </c>
    </row>
    <row r="16" spans="1:21">
      <c r="A16" s="156" t="s">
        <v>37</v>
      </c>
      <c r="B16" s="125" t="s">
        <v>5</v>
      </c>
      <c r="C16" s="125" t="s">
        <v>519</v>
      </c>
      <c r="D16" s="148" t="s">
        <v>520</v>
      </c>
      <c r="E16" s="151" t="str">
        <f t="shared" si="0"/>
        <v>Equipment Cleaning: Sherwin Williams (Proline Paints) Number 8 Thinner Expoxy Reducer No. 8</v>
      </c>
      <c r="F16" s="151">
        <v>838</v>
      </c>
      <c r="G16" s="157" t="s">
        <v>30</v>
      </c>
      <c r="H16" s="126">
        <f t="shared" si="1"/>
        <v>838</v>
      </c>
      <c r="I16" s="125">
        <f>IF(H16&gt;1,VLOOKUP($A16,'Marine Coating Limits'!$I$3:$L$4,2,FALSE),0)</f>
        <v>200</v>
      </c>
      <c r="J16" s="121">
        <f t="shared" si="2"/>
        <v>0</v>
      </c>
      <c r="K16" s="154">
        <v>4.5</v>
      </c>
      <c r="L16" s="126">
        <f>IF(K16&gt;0.01,VLOOKUP(A16,'Marine Coating Limits'!$I$3:$L$4,4,FALSE),0)</f>
        <v>20</v>
      </c>
      <c r="M16" s="121">
        <f t="shared" si="3"/>
        <v>1</v>
      </c>
      <c r="N16" s="151">
        <v>243</v>
      </c>
      <c r="O16" s="157" t="s">
        <v>47</v>
      </c>
      <c r="P16" s="155">
        <f t="shared" si="4"/>
        <v>117.22222222222221</v>
      </c>
      <c r="Q16" s="125">
        <f>IF(P16&gt;0.01,VLOOKUP(A16,'Marine Coating Limits'!$I$3:$L$4,3,FALSE),0)</f>
        <v>190</v>
      </c>
      <c r="R16" s="121">
        <f t="shared" si="5"/>
        <v>0</v>
      </c>
      <c r="S16" s="154" t="str">
        <f t="shared" si="7"/>
        <v>YES</v>
      </c>
      <c r="T16" s="10">
        <f t="shared" si="6"/>
        <v>0</v>
      </c>
      <c r="U16" s="39"/>
    </row>
    <row r="17" spans="1:22">
      <c r="A17" s="156" t="s">
        <v>36</v>
      </c>
      <c r="B17" s="125" t="s">
        <v>707</v>
      </c>
      <c r="C17" s="125" t="s">
        <v>708</v>
      </c>
      <c r="D17" s="148" t="s">
        <v>709</v>
      </c>
      <c r="E17" s="151" t="str">
        <f t="shared" si="0"/>
        <v>Surface Preparation: American Safety Technologies/ITW S-31 Thinner MS910S</v>
      </c>
      <c r="F17" s="151">
        <v>870</v>
      </c>
      <c r="G17" s="157" t="s">
        <v>30</v>
      </c>
      <c r="H17" s="126">
        <f t="shared" si="1"/>
        <v>870</v>
      </c>
      <c r="I17" s="125">
        <f>IF(H17&gt;1,VLOOKUP($A17,'Marine Coating Limits'!$I$3:$L$4,2,FALSE),0)</f>
        <v>200</v>
      </c>
      <c r="J17" s="121">
        <f t="shared" si="2"/>
        <v>0</v>
      </c>
      <c r="K17" s="154">
        <v>10.3</v>
      </c>
      <c r="L17" s="126">
        <f>IF(K17&gt;0.01,VLOOKUP(A17,'Marine Coating Limits'!$I$3:$L$4,4,FALSE),0)</f>
        <v>45</v>
      </c>
      <c r="M17" s="121">
        <f t="shared" si="3"/>
        <v>1</v>
      </c>
      <c r="N17" s="151">
        <v>248</v>
      </c>
      <c r="O17" s="157" t="s">
        <v>47</v>
      </c>
      <c r="P17" s="155">
        <f t="shared" si="4"/>
        <v>120</v>
      </c>
      <c r="Q17" s="125">
        <f>IF(P17&gt;0.01,VLOOKUP(A17,'Marine Coating Limits'!$I$3:$L$4,3,FALSE),0)</f>
        <v>190</v>
      </c>
      <c r="R17" s="121">
        <f t="shared" si="5"/>
        <v>0</v>
      </c>
      <c r="S17" s="154" t="str">
        <f t="shared" si="7"/>
        <v>YES</v>
      </c>
      <c r="T17" s="10">
        <f t="shared" si="6"/>
        <v>0</v>
      </c>
      <c r="U17" s="39"/>
    </row>
    <row r="18" spans="1:22">
      <c r="A18" s="156" t="s">
        <v>36</v>
      </c>
      <c r="B18" s="125" t="s">
        <v>2</v>
      </c>
      <c r="C18" s="125" t="s">
        <v>523</v>
      </c>
      <c r="D18" s="148">
        <v>628893</v>
      </c>
      <c r="E18" s="151" t="str">
        <f t="shared" si="0"/>
        <v>Surface Preparation: Brenntag Pacific 40/60 MEK/MIBK Wipe Solvent 628893</v>
      </c>
      <c r="F18" s="151">
        <v>802</v>
      </c>
      <c r="G18" s="157" t="s">
        <v>30</v>
      </c>
      <c r="H18" s="126">
        <f t="shared" si="1"/>
        <v>802</v>
      </c>
      <c r="I18" s="125">
        <f>IF(H18&gt;1,VLOOKUP($A18,'Marine Coating Limits'!$I$3:$L$4,2,FALSE),0)</f>
        <v>200</v>
      </c>
      <c r="J18" s="121">
        <f t="shared" si="2"/>
        <v>0</v>
      </c>
      <c r="K18" s="154">
        <v>41.9</v>
      </c>
      <c r="L18" s="126">
        <f>IF(K18&gt;0.01,VLOOKUP(A18,'Marine Coating Limits'!$I$3:$L$4,4,FALSE),0)</f>
        <v>45</v>
      </c>
      <c r="M18" s="121">
        <f t="shared" si="3"/>
        <v>1</v>
      </c>
      <c r="N18" s="151">
        <v>174</v>
      </c>
      <c r="O18" s="157" t="s">
        <v>47</v>
      </c>
      <c r="P18" s="155">
        <f t="shared" si="4"/>
        <v>78.888888888888886</v>
      </c>
      <c r="Q18" s="125">
        <f>IF(P18&gt;0.01,VLOOKUP(A18,'Marine Coating Limits'!$I$3:$L$4,3,FALSE),0)</f>
        <v>190</v>
      </c>
      <c r="R18" s="121">
        <f t="shared" si="5"/>
        <v>0</v>
      </c>
      <c r="S18" s="154" t="str">
        <f t="shared" si="7"/>
        <v>YES</v>
      </c>
      <c r="T18" s="10">
        <f t="shared" si="6"/>
        <v>0</v>
      </c>
      <c r="U18" s="39"/>
    </row>
    <row r="19" spans="1:22">
      <c r="A19" s="149" t="s">
        <v>36</v>
      </c>
      <c r="B19" s="150" t="s">
        <v>2</v>
      </c>
      <c r="C19" s="150" t="s">
        <v>231</v>
      </c>
      <c r="D19" s="147" t="s">
        <v>232</v>
      </c>
      <c r="E19" s="151" t="str">
        <f t="shared" si="0"/>
        <v>Surface Preparation: Brenntag Pacific International Thinner GT 4637</v>
      </c>
      <c r="F19" s="151">
        <v>7.23</v>
      </c>
      <c r="G19" s="157" t="s">
        <v>29</v>
      </c>
      <c r="H19" s="126">
        <f t="shared" si="1"/>
        <v>867.6</v>
      </c>
      <c r="I19" s="125">
        <f>IF(H19&gt;1,VLOOKUP($A19,'Marine Coating Limits'!$I$3:$L$4,2,FALSE),0)</f>
        <v>200</v>
      </c>
      <c r="J19" s="121">
        <f t="shared" si="2"/>
        <v>0</v>
      </c>
      <c r="K19" s="154">
        <v>5.6</v>
      </c>
      <c r="L19" s="126">
        <f>IF(K19&gt;0.01,VLOOKUP(A19,'Marine Coating Limits'!$I$3:$L$4,4,FALSE),0)</f>
        <v>45</v>
      </c>
      <c r="M19" s="121">
        <f t="shared" si="3"/>
        <v>1</v>
      </c>
      <c r="N19" s="152">
        <v>330</v>
      </c>
      <c r="O19" s="153" t="s">
        <v>47</v>
      </c>
      <c r="P19" s="155">
        <f t="shared" si="4"/>
        <v>165.55555555555554</v>
      </c>
      <c r="Q19" s="125">
        <f>IF(P19&gt;0.01,VLOOKUP(A19,'Marine Coating Limits'!$I$3:$L$4,3,FALSE),0)</f>
        <v>190</v>
      </c>
      <c r="R19" s="121">
        <f t="shared" si="5"/>
        <v>0</v>
      </c>
      <c r="S19" s="154" t="str">
        <f t="shared" si="7"/>
        <v>YES</v>
      </c>
      <c r="T19" s="10">
        <f t="shared" si="6"/>
        <v>0</v>
      </c>
      <c r="U19" s="39"/>
    </row>
    <row r="20" spans="1:22">
      <c r="A20" s="156" t="s">
        <v>36</v>
      </c>
      <c r="B20" s="125" t="s">
        <v>760</v>
      </c>
      <c r="C20" s="125" t="s">
        <v>810</v>
      </c>
      <c r="D20" s="148" t="s">
        <v>812</v>
      </c>
      <c r="E20" s="151" t="str">
        <f t="shared" si="0"/>
        <v>Surface Preparation: Davis Paint Company VM&amp;P Naphtha T1221</v>
      </c>
      <c r="F20" s="151">
        <v>743</v>
      </c>
      <c r="G20" s="157" t="s">
        <v>30</v>
      </c>
      <c r="H20" s="126">
        <f t="shared" si="1"/>
        <v>743</v>
      </c>
      <c r="I20" s="125">
        <f>IF(H20&gt;1,VLOOKUP($A20,'Marine Coating Limits'!$I$3:$L$4,2,FALSE),0)</f>
        <v>200</v>
      </c>
      <c r="J20" s="121">
        <f t="shared" si="2"/>
        <v>0</v>
      </c>
      <c r="K20" s="154">
        <v>8</v>
      </c>
      <c r="L20" s="126">
        <f>IF(K20&gt;0.01,VLOOKUP(A20,'Marine Coating Limits'!$I$3:$L$4,4,FALSE),0)</f>
        <v>45</v>
      </c>
      <c r="M20" s="121">
        <f t="shared" si="3"/>
        <v>1</v>
      </c>
      <c r="N20" s="151">
        <v>240</v>
      </c>
      <c r="O20" s="157" t="s">
        <v>47</v>
      </c>
      <c r="P20" s="155">
        <f t="shared" si="4"/>
        <v>115.55555555555556</v>
      </c>
      <c r="Q20" s="125">
        <f>IF(P20&gt;0.01,VLOOKUP(A20,'Marine Coating Limits'!$I$3:$L$4,3,FALSE),0)</f>
        <v>190</v>
      </c>
      <c r="R20" s="121">
        <f t="shared" si="5"/>
        <v>0</v>
      </c>
      <c r="S20" s="154" t="str">
        <f t="shared" si="7"/>
        <v>YES</v>
      </c>
      <c r="T20" s="10">
        <f t="shared" si="6"/>
        <v>0</v>
      </c>
      <c r="U20" s="39"/>
    </row>
    <row r="21" spans="1:22">
      <c r="A21" s="156" t="s">
        <v>36</v>
      </c>
      <c r="B21" s="125" t="s">
        <v>4</v>
      </c>
      <c r="C21" s="125" t="s">
        <v>526</v>
      </c>
      <c r="D21" s="148" t="s">
        <v>527</v>
      </c>
      <c r="E21" s="151" t="str">
        <f t="shared" si="0"/>
        <v>Surface Preparation: International Paint (USA) Inc. INTERNATIONAL 950 CLEANER GMA571</v>
      </c>
      <c r="F21" s="151">
        <v>0</v>
      </c>
      <c r="G21" s="157" t="s">
        <v>30</v>
      </c>
      <c r="H21" s="126">
        <f t="shared" si="1"/>
        <v>0</v>
      </c>
      <c r="I21" s="125">
        <f>IF(H21&gt;1,VLOOKUP($A21,'Marine Coating Limits'!$I$3:$L$4,2,FALSE),0)</f>
        <v>0</v>
      </c>
      <c r="J21" s="121">
        <f t="shared" si="2"/>
        <v>0</v>
      </c>
      <c r="K21" s="154"/>
      <c r="L21" s="126">
        <f>IF(K21&gt;0.01,VLOOKUP(A21,'Marine Coating Limits'!$I$3:$L$4,4,FALSE),0)</f>
        <v>0</v>
      </c>
      <c r="M21" s="121">
        <f t="shared" si="3"/>
        <v>0</v>
      </c>
      <c r="N21" s="151">
        <v>212</v>
      </c>
      <c r="O21" s="157" t="s">
        <v>47</v>
      </c>
      <c r="P21" s="155">
        <f t="shared" si="4"/>
        <v>100</v>
      </c>
      <c r="Q21" s="125">
        <f>IF(P21&gt;0.01,VLOOKUP(A21,'Marine Coating Limits'!$I$3:$L$4,3,FALSE),0)</f>
        <v>190</v>
      </c>
      <c r="R21" s="121">
        <f t="shared" si="5"/>
        <v>0</v>
      </c>
      <c r="S21" s="154" t="s">
        <v>528</v>
      </c>
      <c r="T21" s="10">
        <f t="shared" si="6"/>
        <v>0</v>
      </c>
      <c r="U21" s="39"/>
    </row>
    <row r="22" spans="1:22">
      <c r="A22" s="156" t="s">
        <v>36</v>
      </c>
      <c r="B22" s="125" t="s">
        <v>4</v>
      </c>
      <c r="C22" s="125" t="s">
        <v>808</v>
      </c>
      <c r="D22" s="148" t="s">
        <v>813</v>
      </c>
      <c r="E22" s="151" t="str">
        <f t="shared" si="0"/>
        <v>Surface Preparation: International Paint (USA) Inc. INTERPLUS 634 (GMA634)</v>
      </c>
      <c r="F22" s="151">
        <v>0</v>
      </c>
      <c r="G22" s="157" t="s">
        <v>30</v>
      </c>
      <c r="H22" s="126">
        <f t="shared" si="1"/>
        <v>0</v>
      </c>
      <c r="I22" s="125">
        <f>IF(H22&gt;1,VLOOKUP($A22,'Marine Coating Limits'!$I$3:$L$4,2,FALSE),0)</f>
        <v>0</v>
      </c>
      <c r="J22" s="121">
        <f t="shared" si="2"/>
        <v>0</v>
      </c>
      <c r="K22" s="154"/>
      <c r="L22" s="126">
        <f>IF(K22&gt;0.01,VLOOKUP(A22,'Marine Coating Limits'!$I$3:$L$4,4,FALSE),0)</f>
        <v>0</v>
      </c>
      <c r="M22" s="121">
        <f t="shared" si="3"/>
        <v>0</v>
      </c>
      <c r="N22" s="151"/>
      <c r="O22" s="157"/>
      <c r="P22" s="155">
        <f t="shared" si="4"/>
        <v>0</v>
      </c>
      <c r="Q22" s="125">
        <f>IF(P22&gt;0.01,VLOOKUP(A22,'Marine Coating Limits'!$I$3:$L$4,3,FALSE),0)</f>
        <v>0</v>
      </c>
      <c r="R22" s="121">
        <f t="shared" si="5"/>
        <v>0</v>
      </c>
      <c r="S22" s="154" t="s">
        <v>528</v>
      </c>
      <c r="T22" s="10">
        <f t="shared" si="6"/>
        <v>0</v>
      </c>
      <c r="U22" s="39"/>
    </row>
    <row r="23" spans="1:22">
      <c r="A23" s="156" t="s">
        <v>36</v>
      </c>
      <c r="B23" s="125" t="s">
        <v>5</v>
      </c>
      <c r="C23" s="125" t="s">
        <v>827</v>
      </c>
      <c r="D23" s="148" t="s">
        <v>828</v>
      </c>
      <c r="E23" s="151" t="str">
        <f t="shared" si="0"/>
        <v>Surface Preparation: Sherwin Williams (Proline Paints) All Purpose Cleaner Degreaser 0747-00</v>
      </c>
      <c r="F23" s="151">
        <v>0</v>
      </c>
      <c r="G23" s="157" t="s">
        <v>30</v>
      </c>
      <c r="H23" s="126">
        <f t="shared" si="1"/>
        <v>0</v>
      </c>
      <c r="I23" s="125">
        <f>IF(H23&gt;1,VLOOKUP($A23,'Marine Coating Limits'!$I$3:$L$4,2,FALSE),0)</f>
        <v>0</v>
      </c>
      <c r="J23" s="121">
        <f t="shared" si="2"/>
        <v>0</v>
      </c>
      <c r="K23" s="154"/>
      <c r="L23" s="126">
        <f>IF(K23&gt;0.01,VLOOKUP(A23,'Marine Coating Limits'!$I$3:$L$4,4,FALSE),0)</f>
        <v>0</v>
      </c>
      <c r="M23" s="121">
        <f t="shared" si="3"/>
        <v>0</v>
      </c>
      <c r="N23" s="151">
        <v>212</v>
      </c>
      <c r="O23" s="157" t="s">
        <v>47</v>
      </c>
      <c r="P23" s="155">
        <f t="shared" si="4"/>
        <v>100</v>
      </c>
      <c r="Q23" s="125">
        <f>IF(P23&gt;0.01,VLOOKUP(A23,'Marine Coating Limits'!$I$3:$L$4,3,FALSE),0)</f>
        <v>190</v>
      </c>
      <c r="R23" s="121">
        <f t="shared" si="5"/>
        <v>0</v>
      </c>
      <c r="S23" s="154" t="s">
        <v>528</v>
      </c>
      <c r="T23" s="10">
        <f t="shared" si="6"/>
        <v>0</v>
      </c>
      <c r="U23" s="39"/>
    </row>
    <row r="24" spans="1:22">
      <c r="A24" s="156" t="s">
        <v>36</v>
      </c>
      <c r="B24" s="125" t="s">
        <v>5</v>
      </c>
      <c r="C24" s="125" t="s">
        <v>809</v>
      </c>
      <c r="D24" s="148" t="s">
        <v>811</v>
      </c>
      <c r="E24" s="151" t="str">
        <f t="shared" si="0"/>
        <v>Surface Preparation: Sherwin Williams (Proline Paints) Mineral Spirits R1K4</v>
      </c>
      <c r="F24" s="151">
        <v>769</v>
      </c>
      <c r="G24" s="157" t="s">
        <v>30</v>
      </c>
      <c r="H24" s="126">
        <f t="shared" si="1"/>
        <v>769</v>
      </c>
      <c r="I24" s="125">
        <f>IF(H24&gt;1,VLOOKUP($A24,'Marine Coating Limits'!$I$3:$L$4,2,FALSE),0)</f>
        <v>200</v>
      </c>
      <c r="J24" s="121">
        <f t="shared" si="2"/>
        <v>0</v>
      </c>
      <c r="K24" s="154">
        <v>2</v>
      </c>
      <c r="L24" s="126">
        <f>IF(K24&gt;0.01,VLOOKUP(A24,'Marine Coating Limits'!$I$3:$L$4,4,FALSE),0)</f>
        <v>45</v>
      </c>
      <c r="M24" s="121">
        <f t="shared" si="3"/>
        <v>1</v>
      </c>
      <c r="N24" s="151">
        <v>300</v>
      </c>
      <c r="O24" s="157" t="s">
        <v>47</v>
      </c>
      <c r="P24" s="155">
        <f t="shared" si="4"/>
        <v>148.88888888888889</v>
      </c>
      <c r="Q24" s="125">
        <f>IF(P24&gt;0.01,VLOOKUP(A24,'Marine Coating Limits'!$I$3:$L$4,3,FALSE),0)</f>
        <v>190</v>
      </c>
      <c r="R24" s="121">
        <f t="shared" si="5"/>
        <v>0</v>
      </c>
      <c r="S24" s="154" t="str">
        <f>IF(ISBLANK(C24)," ",IF((H24+K24+N24) &gt;0.001,IF((J24+M24+R24)&gt;=1,"YES","NO"),"INCOMPLETE INFORMATION"))</f>
        <v>YES</v>
      </c>
      <c r="T24" s="10">
        <f t="shared" si="6"/>
        <v>0</v>
      </c>
      <c r="U24" s="39"/>
    </row>
    <row r="25" spans="1:22">
      <c r="A25" s="156" t="s">
        <v>36</v>
      </c>
      <c r="B25" s="125" t="s">
        <v>5</v>
      </c>
      <c r="C25" s="125" t="s">
        <v>710</v>
      </c>
      <c r="D25" s="148">
        <v>27</v>
      </c>
      <c r="E25" s="151" t="str">
        <f t="shared" si="0"/>
        <v>Surface Preparation: Sherwin Williams (Proline Paints) Number 27 E  Paint Thinner (Mineral Spirits) 27</v>
      </c>
      <c r="F25" s="151">
        <v>769</v>
      </c>
      <c r="G25" s="157" t="s">
        <v>30</v>
      </c>
      <c r="H25" s="126">
        <f t="shared" si="1"/>
        <v>769</v>
      </c>
      <c r="I25" s="125">
        <f>IF(H25&gt;1,VLOOKUP($A25,'Marine Coating Limits'!$I$3:$L$4,2,FALSE),0)</f>
        <v>200</v>
      </c>
      <c r="J25" s="121">
        <f t="shared" si="2"/>
        <v>0</v>
      </c>
      <c r="K25" s="154">
        <v>2</v>
      </c>
      <c r="L25" s="126">
        <f>IF(K25&gt;0.01,VLOOKUP(A25,'Marine Coating Limits'!$I$3:$L$4,4,FALSE),0)</f>
        <v>45</v>
      </c>
      <c r="M25" s="121">
        <f t="shared" si="3"/>
        <v>1</v>
      </c>
      <c r="N25" s="151">
        <v>300</v>
      </c>
      <c r="O25" s="157" t="s">
        <v>47</v>
      </c>
      <c r="P25" s="155">
        <f t="shared" si="4"/>
        <v>148.88888888888889</v>
      </c>
      <c r="Q25" s="125">
        <f>IF(P25&gt;0.01,VLOOKUP(A25,'Marine Coating Limits'!$I$3:$L$4,3,FALSE),0)</f>
        <v>190</v>
      </c>
      <c r="R25" s="121">
        <f t="shared" si="5"/>
        <v>0</v>
      </c>
      <c r="S25" s="154" t="str">
        <f>IF(ISBLANK(C25)," ",IF((H25+K25+N25) &gt;0.001,IF((J25+M25+R25)&gt;=1,"YES","NO"),"INCOMPLETE INFORMATION"))</f>
        <v>YES</v>
      </c>
      <c r="T25" s="10">
        <f t="shared" si="6"/>
        <v>0</v>
      </c>
      <c r="U25" s="39"/>
      <c r="V25" s="145"/>
    </row>
    <row r="26" spans="1:22" s="145" customFormat="1">
      <c r="A26" s="156" t="s">
        <v>36</v>
      </c>
      <c r="B26" s="125" t="s">
        <v>652</v>
      </c>
      <c r="C26" s="125" t="s">
        <v>650</v>
      </c>
      <c r="D26" s="148"/>
      <c r="E26" s="151" t="str">
        <f t="shared" si="0"/>
        <v xml:space="preserve">Surface Preparation: Various Manufacturers Acetone (100%) </v>
      </c>
      <c r="F26" s="151">
        <v>0</v>
      </c>
      <c r="G26" s="157" t="s">
        <v>30</v>
      </c>
      <c r="H26" s="126">
        <f t="shared" si="1"/>
        <v>0</v>
      </c>
      <c r="I26" s="125">
        <f>IF(H26&gt;1,VLOOKUP($A26,'Marine Coating Limits'!$I$3:$L$4,2,FALSE),0)</f>
        <v>0</v>
      </c>
      <c r="J26" s="121">
        <f t="shared" si="2"/>
        <v>0</v>
      </c>
      <c r="K26" s="154">
        <v>181.7</v>
      </c>
      <c r="L26" s="126">
        <f>IF(K26&gt;0.01,VLOOKUP(A26,'Marine Coating Limits'!$I$3:$L$4,4,FALSE),0)</f>
        <v>45</v>
      </c>
      <c r="M26" s="121">
        <f t="shared" si="3"/>
        <v>0</v>
      </c>
      <c r="N26" s="151">
        <v>133</v>
      </c>
      <c r="O26" s="157" t="s">
        <v>47</v>
      </c>
      <c r="P26" s="155">
        <f t="shared" si="4"/>
        <v>56.111111111111107</v>
      </c>
      <c r="Q26" s="125">
        <f>IF(P26&gt;0.01,VLOOKUP(A26,'Marine Coating Limits'!$I$3:$L$4,3,FALSE),0)</f>
        <v>190</v>
      </c>
      <c r="R26" s="121">
        <f t="shared" si="5"/>
        <v>0</v>
      </c>
      <c r="S26" s="154" t="s">
        <v>528</v>
      </c>
      <c r="T26" s="87">
        <f t="shared" si="6"/>
        <v>0</v>
      </c>
      <c r="U26" s="39"/>
      <c r="V26" s="145" t="s">
        <v>651</v>
      </c>
    </row>
    <row r="27" spans="1:22">
      <c r="A27" s="24"/>
      <c r="B27" s="3"/>
      <c r="C27" s="3"/>
      <c r="D27" s="25"/>
      <c r="E27" s="16" t="str">
        <f t="shared" ref="E27:E28" si="8">IF(ISBLANK(B27)," ",CONCATENATE($A27,": ",$B27," ",$C27," ",$D27))</f>
        <v xml:space="preserve"> </v>
      </c>
      <c r="F27" s="151"/>
      <c r="G27" s="157"/>
      <c r="H27" s="10">
        <f t="shared" ref="H27:H28" si="9">IF($G27 = "lb/gal",($F27*120),$F27)</f>
        <v>0</v>
      </c>
      <c r="I27" s="3">
        <f>IF(H27&gt;1,VLOOKUP($A27,'Marine Coating Limits'!$I$3:$L$4,2,FALSE),0)</f>
        <v>0</v>
      </c>
      <c r="J27" s="9">
        <f t="shared" ref="J27:J28" si="10">IF(H27&gt;0.001,IF($H27&gt;$I27,0,1),0)</f>
        <v>0</v>
      </c>
      <c r="K27" s="21"/>
      <c r="L27" s="10">
        <f>IF(K27&gt;0.01,VLOOKUP(A27,'Marine Coating Limits'!$I$3:$L$4,4,FALSE),0)</f>
        <v>0</v>
      </c>
      <c r="M27" s="9">
        <f t="shared" ref="M27:M28" si="11">IF(K27&gt;0.0001,IF(K27&gt;L27,0,1),0)</f>
        <v>0</v>
      </c>
      <c r="N27" s="16"/>
      <c r="O27" s="17"/>
      <c r="P27" s="13">
        <f t="shared" ref="P27:P28" si="12">IF($O27 = "F",CONVERT($N27,"F","C"),$N27)</f>
        <v>0</v>
      </c>
      <c r="Q27" s="3">
        <f>IF(P27&gt;0.01,VLOOKUP(A27,'Marine Coating Limits'!$I$3:$L$4,3,FALSE),0)</f>
        <v>0</v>
      </c>
      <c r="R27" s="9">
        <f t="shared" ref="R27:R28" si="13">IF(P27&gt;0.001,IF(P27&gt;Q27,1,0),0)</f>
        <v>0</v>
      </c>
      <c r="S27" s="21" t="str">
        <f>IF(ISBLANK(C27)," ",IF((H27+K27+N27) &gt;0.001,IF((J27+M27+R27)&gt;=1,"YES","NO"),"INCOMPLETE INFORMATION"))</f>
        <v xml:space="preserve"> </v>
      </c>
      <c r="T27" s="10">
        <f t="shared" ref="T27:T28" si="14">IF(ISBLANK(N27),0,IF(S27="YES",0,IF(A27 = "Equipment Cleaning",1,0)))</f>
        <v>0</v>
      </c>
      <c r="U27" s="39"/>
    </row>
    <row r="28" spans="1:22" ht="15.75" thickBot="1">
      <c r="A28" s="26"/>
      <c r="B28" s="27"/>
      <c r="C28" s="27"/>
      <c r="D28" s="28"/>
      <c r="E28" s="16" t="str">
        <f t="shared" si="8"/>
        <v xml:space="preserve"> </v>
      </c>
      <c r="F28" s="18"/>
      <c r="G28" s="19"/>
      <c r="H28" s="10">
        <f t="shared" si="9"/>
        <v>0</v>
      </c>
      <c r="I28" s="3">
        <f>IF(H28&gt;1,VLOOKUP($A28,'Marine Coating Limits'!$I$3:$L$4,2,FALSE),0)</f>
        <v>0</v>
      </c>
      <c r="J28" s="9">
        <f t="shared" si="10"/>
        <v>0</v>
      </c>
      <c r="K28" s="22"/>
      <c r="L28" s="10">
        <f>IF(K28&gt;0.01,VLOOKUP(A28,'Marine Coating Limits'!$I$3:$L$4,4,FALSE),0)</f>
        <v>0</v>
      </c>
      <c r="M28" s="9">
        <f t="shared" si="11"/>
        <v>0</v>
      </c>
      <c r="N28" s="18"/>
      <c r="O28" s="19"/>
      <c r="P28" s="13">
        <f t="shared" si="12"/>
        <v>0</v>
      </c>
      <c r="Q28" s="3">
        <f>IF(P28&gt;0.01,VLOOKUP(A28,'Marine Coating Limits'!$I$3:$L$4,3,FALSE),0)</f>
        <v>0</v>
      </c>
      <c r="R28" s="9">
        <f t="shared" si="13"/>
        <v>0</v>
      </c>
      <c r="S28" s="22" t="str">
        <f>IF(ISBLANK(C28)," ",IF((H28+K28+N28) &gt;0.001,IF((J28+M28+R28)&gt;=1,"YES","NO"),"INCOMPLETE INFORMATION"))</f>
        <v xml:space="preserve"> </v>
      </c>
      <c r="T28" s="10">
        <f t="shared" si="14"/>
        <v>0</v>
      </c>
      <c r="U28" s="39"/>
    </row>
  </sheetData>
  <sheetProtection password="DA22" sheet="1" objects="1" scenarios="1"/>
  <sortState ref="A5:V26">
    <sortCondition ref="A5:A26"/>
    <sortCondition ref="B5:B26"/>
    <sortCondition ref="C5:C26"/>
  </sortState>
  <conditionalFormatting sqref="J5:J28 M5:M28 R5:R28">
    <cfRule type="cellIs" dxfId="13" priority="26" operator="lessThan">
      <formula>1</formula>
    </cfRule>
    <cfRule type="cellIs" dxfId="12" priority="27" operator="greaterThan">
      <formula>0</formula>
    </cfRule>
  </conditionalFormatting>
  <conditionalFormatting sqref="S5:S28">
    <cfRule type="cellIs" dxfId="11" priority="8" operator="equal">
      <formula>"NO"</formula>
    </cfRule>
    <cfRule type="cellIs" dxfId="10" priority="9" operator="equal">
      <formula>"YES"</formula>
    </cfRule>
  </conditionalFormatting>
  <conditionalFormatting sqref="T5:T28">
    <cfRule type="cellIs" dxfId="9" priority="5" operator="equal">
      <formula>1</formula>
    </cfRule>
    <cfRule type="cellIs" dxfId="8" priority="4" operator="equal">
      <formula>0</formula>
    </cfRule>
  </conditionalFormatting>
  <conditionalFormatting sqref="U5:U28">
    <cfRule type="expression" dxfId="7" priority="3">
      <formula>T5=0</formula>
    </cfRule>
    <cfRule type="expression" dxfId="6" priority="1">
      <formula>T5=1</formula>
    </cfRule>
  </conditionalFormatting>
  <conditionalFormatting sqref="U6:U28">
    <cfRule type="expression" dxfId="5" priority="2">
      <formula>T6=0</formula>
    </cfRule>
  </conditionalFormatting>
  <dataValidations count="7">
    <dataValidation type="list" allowBlank="1" showInputMessage="1" showErrorMessage="1" errorTitle="Incorrect Value" promptTitle="Select Unit for Boiling Point" prompt="Indicate whether initial boiling point is expressed in Farenheit (F) or Celsius (C)" sqref="O5:O28">
      <formula1>Temp_Unit</formula1>
    </dataValidation>
    <dataValidation type="list" allowBlank="1" showInputMessage="1" showErrorMessage="1" errorTitle="Incorrect Choice" promptTitle="Solvent Use" prompt="Indicate whether solvent is used for equipment cleaning or surface preparation.  _x000a__x000a_If solvent is used for both purposes, enter the product twice - once as a surface preparation product and once as a cleaning product." sqref="A5:A28">
      <formula1>Solvent_Use</formula1>
    </dataValidation>
    <dataValidation type="list" allowBlank="1" showInputMessage="1" showErrorMessage="1" errorTitle="Incorrect Value" promptTitle="Choose Solvent Manufacturer" prompt="If manufacturer is not shown on pull-down list, add name to &quot;pull down list&quot; tab" sqref="B5:B28">
      <formula1>Mnfg_Name</formula1>
    </dataValidation>
    <dataValidation type="list" allowBlank="1" showInputMessage="1" showErrorMessage="1" errorTitle="Incorrect Value" error="Choose Correct Value from pull-down list" promptTitle="Select Unit for VOC Value" sqref="G5:G28">
      <formula1>VOC_Unit</formula1>
    </dataValidation>
    <dataValidation type="decimal" allowBlank="1" showInputMessage="1" showErrorMessage="1" errorTitle="Incorrect Value" error="Enter the amount of VOC - this must be a number!" promptTitle="Enter VOC Content" prompt="Enter VOC Content, then select unit (grams/liter OR lbs/gallon)" sqref="F5:F14 F17:F28">
      <formula1>0.0001</formula1>
      <formula2>1000</formula2>
    </dataValidation>
    <dataValidation type="list" allowBlank="1" showInputMessage="1" showErrorMessage="1" sqref="U5:U28">
      <formula1>Alt_VOC</formula1>
    </dataValidation>
    <dataValidation type="decimal" allowBlank="1" showInputMessage="1" showErrorMessage="1" errorTitle="Incorrect Value" error="Enter the amount of VOC - this must be a number!" promptTitle="Enter VOC Content" prompt="Enter VOC Content, then select unit (grams/liter OR lbs/gallon)" sqref="F15:F16">
      <formula1>0</formula1>
      <formula2>1000</formula2>
    </dataValidation>
  </dataValidations>
  <pageMargins left="0.7" right="0.7" top="0.75" bottom="0.75" header="0.3" footer="0.3"/>
  <pageSetup scale="56" orientation="landscape" r:id="rId1"/>
  <headerFooter>
    <oddFooter>&amp;L&amp;F&amp;A&amp;RPrinted: &amp;D</oddFooter>
  </headerFooter>
</worksheet>
</file>

<file path=xl/worksheets/sheet6.xml><?xml version="1.0" encoding="utf-8"?>
<worksheet xmlns="http://schemas.openxmlformats.org/spreadsheetml/2006/main" xmlns:r="http://schemas.openxmlformats.org/officeDocument/2006/relationships">
  <dimension ref="A1:L34"/>
  <sheetViews>
    <sheetView workbookViewId="0">
      <selection activeCell="A28" sqref="A28"/>
    </sheetView>
  </sheetViews>
  <sheetFormatPr defaultRowHeight="15"/>
  <cols>
    <col min="1" max="1" width="22.140625" customWidth="1"/>
    <col min="2" max="2" width="65.28515625" customWidth="1"/>
    <col min="9" max="9" width="20.7109375" customWidth="1"/>
  </cols>
  <sheetData>
    <row r="1" spans="1:12">
      <c r="A1" t="s">
        <v>33</v>
      </c>
      <c r="I1" t="s">
        <v>34</v>
      </c>
    </row>
    <row r="2" spans="1:12" s="6" customFormat="1" ht="45">
      <c r="A2" s="5" t="s">
        <v>15</v>
      </c>
      <c r="B2" s="5" t="s">
        <v>21</v>
      </c>
      <c r="C2" s="5" t="s">
        <v>18</v>
      </c>
      <c r="D2" s="5" t="s">
        <v>19</v>
      </c>
      <c r="I2" s="5" t="s">
        <v>35</v>
      </c>
      <c r="J2" s="5" t="s">
        <v>0</v>
      </c>
      <c r="K2" s="5" t="s">
        <v>38</v>
      </c>
      <c r="L2" s="5" t="s">
        <v>39</v>
      </c>
    </row>
    <row r="3" spans="1:12">
      <c r="A3" s="3" t="s">
        <v>17</v>
      </c>
      <c r="B3" s="3" t="s">
        <v>17</v>
      </c>
      <c r="C3" s="3">
        <v>340</v>
      </c>
      <c r="D3" s="3">
        <v>2.83</v>
      </c>
      <c r="I3" s="3" t="s">
        <v>36</v>
      </c>
      <c r="J3" s="3">
        <v>200</v>
      </c>
      <c r="K3" s="3">
        <v>190</v>
      </c>
      <c r="L3" s="3">
        <v>45</v>
      </c>
    </row>
    <row r="4" spans="1:12">
      <c r="A4" s="3" t="s">
        <v>17</v>
      </c>
      <c r="B4" s="3" t="s">
        <v>183</v>
      </c>
      <c r="C4" s="3">
        <v>340</v>
      </c>
      <c r="D4" s="3">
        <v>2.33</v>
      </c>
      <c r="I4" s="3" t="s">
        <v>37</v>
      </c>
      <c r="J4" s="3">
        <v>200</v>
      </c>
      <c r="K4" s="3">
        <v>190</v>
      </c>
      <c r="L4" s="3">
        <v>20</v>
      </c>
    </row>
    <row r="5" spans="1:12">
      <c r="A5" s="3" t="s">
        <v>20</v>
      </c>
      <c r="B5" s="3" t="s">
        <v>125</v>
      </c>
      <c r="C5" s="3">
        <v>280</v>
      </c>
      <c r="D5" s="3">
        <v>2.33</v>
      </c>
      <c r="I5" s="30"/>
      <c r="J5" s="30"/>
      <c r="K5" s="30"/>
      <c r="L5" s="30"/>
    </row>
    <row r="6" spans="1:12">
      <c r="A6" s="3" t="s">
        <v>20</v>
      </c>
      <c r="B6" s="3" t="s">
        <v>112</v>
      </c>
      <c r="C6" s="3">
        <v>340</v>
      </c>
      <c r="D6" s="3">
        <v>2.83</v>
      </c>
      <c r="I6" s="30"/>
      <c r="J6" s="30"/>
      <c r="K6" s="30"/>
      <c r="L6" s="30"/>
    </row>
    <row r="7" spans="1:12">
      <c r="A7" s="3" t="s">
        <v>20</v>
      </c>
      <c r="B7" s="31" t="s">
        <v>115</v>
      </c>
      <c r="C7" s="31">
        <v>340</v>
      </c>
      <c r="D7" s="3">
        <v>2.83</v>
      </c>
      <c r="I7" s="30"/>
      <c r="J7" s="30"/>
      <c r="K7" s="30"/>
      <c r="L7" s="30"/>
    </row>
    <row r="8" spans="1:12">
      <c r="A8" s="3" t="s">
        <v>20</v>
      </c>
      <c r="B8" s="3" t="s">
        <v>116</v>
      </c>
      <c r="C8" s="3">
        <v>400</v>
      </c>
      <c r="D8" s="3">
        <v>3.33</v>
      </c>
    </row>
    <row r="9" spans="1:12">
      <c r="A9" s="3" t="s">
        <v>20</v>
      </c>
      <c r="B9" s="31" t="s">
        <v>113</v>
      </c>
      <c r="C9" s="31">
        <v>420</v>
      </c>
      <c r="D9" s="3">
        <v>3.5</v>
      </c>
    </row>
    <row r="10" spans="1:12">
      <c r="A10" s="3" t="s">
        <v>20</v>
      </c>
      <c r="B10" s="3" t="s">
        <v>117</v>
      </c>
      <c r="C10" s="3">
        <v>420</v>
      </c>
      <c r="D10" s="3">
        <v>3.5</v>
      </c>
    </row>
    <row r="11" spans="1:12">
      <c r="A11" s="3" t="s">
        <v>20</v>
      </c>
      <c r="B11" s="3" t="s">
        <v>114</v>
      </c>
      <c r="C11" s="3">
        <v>500</v>
      </c>
      <c r="D11" s="3">
        <v>4.17</v>
      </c>
    </row>
    <row r="12" spans="1:12">
      <c r="A12" s="3" t="s">
        <v>20</v>
      </c>
      <c r="B12" s="3" t="s">
        <v>127</v>
      </c>
      <c r="C12" s="3">
        <v>700</v>
      </c>
      <c r="D12" s="3">
        <v>5.83</v>
      </c>
    </row>
    <row r="13" spans="1:12">
      <c r="A13" s="3" t="s">
        <v>20</v>
      </c>
      <c r="B13" s="31" t="s">
        <v>118</v>
      </c>
      <c r="C13" s="31">
        <v>340</v>
      </c>
      <c r="D13" s="3">
        <v>2.83</v>
      </c>
    </row>
    <row r="14" spans="1:12">
      <c r="A14" s="3" t="s">
        <v>20</v>
      </c>
      <c r="B14" s="3" t="s">
        <v>126</v>
      </c>
      <c r="C14" s="3">
        <v>420</v>
      </c>
      <c r="D14" s="3">
        <v>3.5</v>
      </c>
    </row>
    <row r="15" spans="1:12">
      <c r="A15" s="3" t="s">
        <v>20</v>
      </c>
      <c r="B15" s="3" t="s">
        <v>129</v>
      </c>
      <c r="C15" s="3">
        <v>340</v>
      </c>
      <c r="D15" s="3">
        <v>2.83</v>
      </c>
    </row>
    <row r="16" spans="1:12">
      <c r="A16" s="3" t="s">
        <v>20</v>
      </c>
      <c r="B16" s="3" t="s">
        <v>119</v>
      </c>
      <c r="C16" s="3">
        <v>610</v>
      </c>
      <c r="D16" s="3">
        <v>5.16</v>
      </c>
    </row>
    <row r="17" spans="1:4">
      <c r="A17" s="3" t="s">
        <v>20</v>
      </c>
      <c r="B17" s="3" t="s">
        <v>120</v>
      </c>
      <c r="C17" s="3">
        <v>550</v>
      </c>
      <c r="D17" s="3">
        <v>4.58</v>
      </c>
    </row>
    <row r="18" spans="1:4">
      <c r="A18" s="3" t="s">
        <v>20</v>
      </c>
      <c r="B18" s="3" t="s">
        <v>130</v>
      </c>
      <c r="C18" s="3">
        <v>340</v>
      </c>
      <c r="D18" s="3">
        <v>2.83</v>
      </c>
    </row>
    <row r="19" spans="1:4">
      <c r="A19" s="3" t="s">
        <v>20</v>
      </c>
      <c r="B19" s="3" t="s">
        <v>128</v>
      </c>
      <c r="C19" s="3">
        <v>650</v>
      </c>
      <c r="D19" s="3">
        <v>5.42</v>
      </c>
    </row>
    <row r="20" spans="1:4">
      <c r="A20" s="3" t="s">
        <v>20</v>
      </c>
      <c r="B20" s="3" t="s">
        <v>131</v>
      </c>
      <c r="C20" s="3">
        <v>420</v>
      </c>
      <c r="D20" s="3">
        <v>3.5</v>
      </c>
    </row>
    <row r="21" spans="1:4">
      <c r="A21" s="3" t="s">
        <v>20</v>
      </c>
      <c r="B21" s="3" t="s">
        <v>133</v>
      </c>
      <c r="C21" s="3">
        <v>340</v>
      </c>
      <c r="D21" s="3">
        <v>2.83</v>
      </c>
    </row>
    <row r="22" spans="1:4">
      <c r="A22" s="3" t="s">
        <v>20</v>
      </c>
      <c r="B22" s="3" t="s">
        <v>121</v>
      </c>
      <c r="C22" s="3">
        <v>340</v>
      </c>
      <c r="D22" s="3">
        <v>2.84</v>
      </c>
    </row>
    <row r="23" spans="1:4">
      <c r="A23" s="3" t="s">
        <v>20</v>
      </c>
      <c r="B23" s="3" t="s">
        <v>134</v>
      </c>
      <c r="C23" s="3">
        <v>610</v>
      </c>
      <c r="D23" s="3">
        <v>5.16</v>
      </c>
    </row>
    <row r="24" spans="1:4">
      <c r="A24" s="3" t="s">
        <v>20</v>
      </c>
      <c r="B24" s="3" t="s">
        <v>122</v>
      </c>
      <c r="C24" s="3">
        <v>420</v>
      </c>
      <c r="D24" s="3">
        <v>3.5</v>
      </c>
    </row>
    <row r="25" spans="1:4">
      <c r="A25" s="3" t="s">
        <v>20</v>
      </c>
      <c r="B25" s="3" t="s">
        <v>123</v>
      </c>
      <c r="C25" s="3">
        <v>340</v>
      </c>
      <c r="D25" s="3">
        <v>3</v>
      </c>
    </row>
    <row r="26" spans="1:4">
      <c r="A26" s="3" t="s">
        <v>20</v>
      </c>
      <c r="B26" s="3" t="s">
        <v>136</v>
      </c>
      <c r="C26" s="3">
        <v>610</v>
      </c>
      <c r="D26" s="3">
        <v>5.16</v>
      </c>
    </row>
    <row r="27" spans="1:4">
      <c r="A27" s="3" t="s">
        <v>20</v>
      </c>
      <c r="B27" s="3" t="s">
        <v>132</v>
      </c>
      <c r="C27" s="3">
        <v>550</v>
      </c>
      <c r="D27" s="3">
        <v>4.58</v>
      </c>
    </row>
    <row r="28" spans="1:4">
      <c r="A28" s="3" t="s">
        <v>20</v>
      </c>
      <c r="B28" s="3" t="s">
        <v>124</v>
      </c>
      <c r="C28" s="3">
        <v>340</v>
      </c>
      <c r="D28" s="3">
        <v>2.83</v>
      </c>
    </row>
    <row r="29" spans="1:4">
      <c r="A29" s="3" t="s">
        <v>20</v>
      </c>
      <c r="B29" s="3" t="s">
        <v>135</v>
      </c>
      <c r="C29" s="3">
        <v>340</v>
      </c>
      <c r="D29" s="3">
        <v>2.83</v>
      </c>
    </row>
    <row r="30" spans="1:4">
      <c r="A30" s="3"/>
      <c r="B30" s="3"/>
      <c r="C30" s="3"/>
      <c r="D30" s="3"/>
    </row>
    <row r="31" spans="1:4">
      <c r="A31" s="3"/>
      <c r="B31" s="3"/>
      <c r="C31" s="3"/>
      <c r="D31" s="3"/>
    </row>
    <row r="32" spans="1:4">
      <c r="A32" s="3"/>
      <c r="B32" s="3"/>
      <c r="C32" s="3"/>
      <c r="D32" s="3"/>
    </row>
    <row r="33" spans="1:4">
      <c r="A33" s="3"/>
      <c r="B33" s="3"/>
      <c r="C33" s="3"/>
      <c r="D33" s="3"/>
    </row>
    <row r="34" spans="1:4">
      <c r="A34" s="3"/>
      <c r="B34" s="3"/>
      <c r="C34" s="3"/>
      <c r="D34" s="3"/>
    </row>
  </sheetData>
  <sheetProtection sheet="1" objects="1" scenarios="1"/>
  <sortState ref="A5:D29">
    <sortCondition ref="B5:B2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4:K32"/>
  <sheetViews>
    <sheetView workbookViewId="0">
      <selection activeCell="J17" sqref="J17"/>
    </sheetView>
  </sheetViews>
  <sheetFormatPr defaultRowHeight="15"/>
  <cols>
    <col min="1" max="1" width="40.140625" customWidth="1"/>
    <col min="2" max="2" width="4.28515625" customWidth="1"/>
    <col min="3" max="3" width="18.7109375" customWidth="1"/>
    <col min="4" max="4" width="4.28515625" customWidth="1"/>
    <col min="5" max="5" width="21" customWidth="1"/>
    <col min="6" max="6" width="4.28515625" customWidth="1"/>
    <col min="8" max="8" width="4.28515625" customWidth="1"/>
    <col min="9" max="9" width="23.5703125" customWidth="1"/>
    <col min="11" max="11" width="47.5703125" customWidth="1"/>
  </cols>
  <sheetData>
    <row r="4" spans="1:11">
      <c r="A4" s="33" t="s">
        <v>16</v>
      </c>
      <c r="C4" s="33" t="s">
        <v>28</v>
      </c>
      <c r="E4" s="33" t="s">
        <v>59</v>
      </c>
      <c r="G4" s="33" t="s">
        <v>69</v>
      </c>
      <c r="I4" s="33" t="s">
        <v>82</v>
      </c>
      <c r="K4" s="33" t="s">
        <v>107</v>
      </c>
    </row>
    <row r="5" spans="1:11">
      <c r="A5" s="2" t="s">
        <v>617</v>
      </c>
      <c r="C5" s="3" t="s">
        <v>29</v>
      </c>
      <c r="E5" s="3" t="s">
        <v>60</v>
      </c>
      <c r="G5" s="3" t="s">
        <v>70</v>
      </c>
      <c r="I5" s="32" t="s">
        <v>85</v>
      </c>
      <c r="K5" s="3" t="s">
        <v>108</v>
      </c>
    </row>
    <row r="6" spans="1:11">
      <c r="A6" s="2" t="s">
        <v>238</v>
      </c>
      <c r="C6" s="3" t="s">
        <v>30</v>
      </c>
      <c r="E6" s="3" t="s">
        <v>61</v>
      </c>
      <c r="G6" s="3" t="s">
        <v>71</v>
      </c>
      <c r="I6" s="32" t="s">
        <v>170</v>
      </c>
      <c r="K6" s="3" t="s">
        <v>105</v>
      </c>
    </row>
    <row r="7" spans="1:11">
      <c r="A7" s="2" t="s">
        <v>1</v>
      </c>
      <c r="E7" s="3" t="s">
        <v>62</v>
      </c>
      <c r="G7" s="3" t="s">
        <v>72</v>
      </c>
      <c r="I7" s="32" t="s">
        <v>83</v>
      </c>
      <c r="K7" s="3" t="s">
        <v>106</v>
      </c>
    </row>
    <row r="8" spans="1:11">
      <c r="A8" s="2" t="s">
        <v>529</v>
      </c>
      <c r="E8" s="3" t="s">
        <v>63</v>
      </c>
      <c r="G8" s="3" t="s">
        <v>73</v>
      </c>
      <c r="I8" s="32" t="s">
        <v>169</v>
      </c>
    </row>
    <row r="9" spans="1:11">
      <c r="A9" s="2" t="s">
        <v>2</v>
      </c>
      <c r="C9" s="33" t="s">
        <v>46</v>
      </c>
      <c r="E9" s="3"/>
      <c r="G9" s="3" t="s">
        <v>74</v>
      </c>
      <c r="I9" s="32" t="s">
        <v>84</v>
      </c>
    </row>
    <row r="10" spans="1:11">
      <c r="A10" s="2" t="s">
        <v>3</v>
      </c>
      <c r="C10" s="3" t="s">
        <v>47</v>
      </c>
      <c r="E10" s="3"/>
      <c r="G10" s="3" t="s">
        <v>75</v>
      </c>
      <c r="I10" s="32" t="s">
        <v>86</v>
      </c>
    </row>
    <row r="11" spans="1:11">
      <c r="A11" s="167" t="s">
        <v>831</v>
      </c>
      <c r="C11" s="3" t="s">
        <v>48</v>
      </c>
      <c r="E11" s="3"/>
      <c r="G11" s="3" t="s">
        <v>76</v>
      </c>
      <c r="I11" s="32" t="s">
        <v>171</v>
      </c>
    </row>
    <row r="12" spans="1:11">
      <c r="A12" s="2" t="s">
        <v>805</v>
      </c>
      <c r="G12" s="3" t="s">
        <v>77</v>
      </c>
    </row>
    <row r="13" spans="1:11">
      <c r="A13" s="2" t="s">
        <v>760</v>
      </c>
      <c r="G13" s="3" t="s">
        <v>78</v>
      </c>
    </row>
    <row r="14" spans="1:11">
      <c r="A14" s="2" t="s">
        <v>6</v>
      </c>
      <c r="G14" s="3" t="s">
        <v>80</v>
      </c>
    </row>
    <row r="15" spans="1:11">
      <c r="A15" s="2" t="s">
        <v>758</v>
      </c>
      <c r="G15" s="3" t="s">
        <v>79</v>
      </c>
    </row>
    <row r="16" spans="1:11">
      <c r="A16" s="2" t="s">
        <v>8</v>
      </c>
      <c r="E16" s="33" t="s">
        <v>64</v>
      </c>
      <c r="G16" s="3" t="s">
        <v>81</v>
      </c>
    </row>
    <row r="17" spans="1:7">
      <c r="A17" s="2" t="s">
        <v>759</v>
      </c>
      <c r="E17" s="3" t="s">
        <v>65</v>
      </c>
    </row>
    <row r="18" spans="1:7">
      <c r="A18" s="2" t="s">
        <v>13</v>
      </c>
      <c r="E18" s="3" t="s">
        <v>66</v>
      </c>
    </row>
    <row r="19" spans="1:7">
      <c r="A19" s="2" t="s">
        <v>14</v>
      </c>
      <c r="E19" s="3" t="s">
        <v>67</v>
      </c>
    </row>
    <row r="20" spans="1:7">
      <c r="A20" s="2" t="s">
        <v>4</v>
      </c>
      <c r="E20" s="3" t="s">
        <v>68</v>
      </c>
    </row>
    <row r="21" spans="1:7">
      <c r="A21" s="2" t="s">
        <v>713</v>
      </c>
      <c r="E21" s="3"/>
      <c r="G21" s="33" t="s">
        <v>97</v>
      </c>
    </row>
    <row r="22" spans="1:7">
      <c r="A22" s="2" t="s">
        <v>7</v>
      </c>
      <c r="E22" s="3"/>
      <c r="G22" s="3">
        <v>2010</v>
      </c>
    </row>
    <row r="23" spans="1:7">
      <c r="A23" s="2" t="s">
        <v>10</v>
      </c>
      <c r="E23" s="3"/>
      <c r="G23" s="3">
        <v>2011</v>
      </c>
    </row>
    <row r="24" spans="1:7">
      <c r="A24" s="2" t="s">
        <v>5</v>
      </c>
      <c r="E24" s="3"/>
      <c r="G24" s="3">
        <v>2012</v>
      </c>
    </row>
    <row r="25" spans="1:7">
      <c r="A25" s="2" t="s">
        <v>12</v>
      </c>
      <c r="G25" s="3">
        <v>2013</v>
      </c>
    </row>
    <row r="26" spans="1:7">
      <c r="A26" s="2" t="s">
        <v>652</v>
      </c>
      <c r="G26" s="3">
        <v>2014</v>
      </c>
    </row>
    <row r="27" spans="1:7">
      <c r="A27" s="2" t="s">
        <v>9</v>
      </c>
      <c r="G27" s="3">
        <v>2015</v>
      </c>
    </row>
    <row r="30" spans="1:7">
      <c r="E30" s="33" t="s">
        <v>141</v>
      </c>
    </row>
    <row r="31" spans="1:7">
      <c r="E31" s="3" t="s">
        <v>139</v>
      </c>
    </row>
    <row r="32" spans="1:7">
      <c r="E32" s="3" t="s">
        <v>140</v>
      </c>
    </row>
  </sheetData>
  <sheetProtection password="DA22" sheet="1" objects="1" scenarios="1"/>
  <sortState ref="A5:A27">
    <sortCondition ref="A5:A2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1. Instructions</vt:lpstr>
      <vt:lpstr>2. Monthly Paint Reporting</vt:lpstr>
      <vt:lpstr>3. Monthly Solvent Reporting </vt:lpstr>
      <vt:lpstr>4. Master Paint Product List</vt:lpstr>
      <vt:lpstr>5. Master Solvent Product List</vt:lpstr>
      <vt:lpstr>Marine Coating Limits</vt:lpstr>
      <vt:lpstr>Pull Down Lists</vt:lpstr>
      <vt:lpstr>Alt_VOC</vt:lpstr>
      <vt:lpstr>APCDName</vt:lpstr>
      <vt:lpstr>Comp_Solvent</vt:lpstr>
      <vt:lpstr>Control</vt:lpstr>
      <vt:lpstr>Density_Units</vt:lpstr>
      <vt:lpstr>Facility</vt:lpstr>
      <vt:lpstr>Method</vt:lpstr>
      <vt:lpstr>Mnfg_Name</vt:lpstr>
      <vt:lpstr>Month</vt:lpstr>
      <vt:lpstr>Paint_Name</vt:lpstr>
      <vt:lpstr>'1. Instructions'!Print_Area</vt:lpstr>
      <vt:lpstr>'2. Monthly Paint Reporting'!Print_Area</vt:lpstr>
      <vt:lpstr>'3. Monthly Solvent Reporting '!Print_Area</vt:lpstr>
      <vt:lpstr>'4. Master Paint Product List'!Print_Area</vt:lpstr>
      <vt:lpstr>'5. Master Solvent Product List'!Print_Area</vt:lpstr>
      <vt:lpstr>Solvent_Use</vt:lpstr>
      <vt:lpstr>Temp_Unit</vt:lpstr>
      <vt:lpstr>VOC_Unit</vt:lpstr>
      <vt:lpstr>Year</vt:lpstr>
    </vt:vector>
  </TitlesOfParts>
  <Company>GD NASSCO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Giobbi</dc:creator>
  <cp:lastModifiedBy>Sara Giobbi</cp:lastModifiedBy>
  <cp:lastPrinted>2012-11-06T15:08:56Z</cp:lastPrinted>
  <dcterms:created xsi:type="dcterms:W3CDTF">2010-06-22T19:12:32Z</dcterms:created>
  <dcterms:modified xsi:type="dcterms:W3CDTF">2013-02-08T15:16:27Z</dcterms:modified>
</cp:coreProperties>
</file>